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АСКРЫТИЕ ИНФОРМАЦИИ\2024 год\САЙТ\Ежегодные отчеты\Эффект ТК\19 в) до 01.09\Формы\"/>
    </mc:Choice>
  </mc:AlternateContent>
  <bookViews>
    <workbookView xWindow="10665" yWindow="-150" windowWidth="18345" windowHeight="12720" tabRatio="821"/>
  </bookViews>
  <sheets>
    <sheet name="Приложение 1" sheetId="29" r:id="rId1"/>
    <sheet name="Приложение № 2" sheetId="30" r:id="rId2"/>
    <sheet name="Приложение № 3" sheetId="31" r:id="rId3"/>
  </sheets>
  <definedNames>
    <definedName name="_xlnm._FilterDatabase" localSheetId="0" hidden="1">'Приложение 1'!$A$9:$W$168</definedName>
    <definedName name="_xlnm.Print_Titles" localSheetId="0">'Приложение 1'!$8:$9</definedName>
    <definedName name="_xlnm.Print_Area" localSheetId="0">'Приложение 1'!$A$1:$G$177</definedName>
    <definedName name="_xlnm.Print_Area" localSheetId="1">'Приложение № 2'!$A$1:$N$24</definedName>
    <definedName name="_xlnm.Print_Area" localSheetId="2">'Приложение № 3'!$A$1:$N$43</definedName>
  </definedNames>
  <calcPr calcId="162913"/>
</workbook>
</file>

<file path=xl/calcChain.xml><?xml version="1.0" encoding="utf-8"?>
<calcChain xmlns="http://schemas.openxmlformats.org/spreadsheetml/2006/main">
  <c r="E118" i="29" l="1"/>
  <c r="G172" i="29"/>
  <c r="G171" i="29"/>
  <c r="G170" i="29"/>
  <c r="G169" i="29"/>
  <c r="F118" i="29" l="1"/>
  <c r="F113" i="29" s="1"/>
  <c r="G118" i="29"/>
  <c r="G113" i="29" s="1"/>
  <c r="E113" i="29"/>
  <c r="E22" i="29"/>
  <c r="L17" i="30"/>
  <c r="M17" i="30"/>
  <c r="L18" i="30"/>
  <c r="M18" i="30"/>
  <c r="L19" i="30"/>
  <c r="M19" i="30"/>
  <c r="M16" i="30"/>
  <c r="L16" i="30"/>
  <c r="K25" i="31" l="1"/>
  <c r="J25" i="31"/>
  <c r="I25" i="31"/>
  <c r="H25" i="31"/>
  <c r="G25" i="31"/>
  <c r="F25" i="31"/>
  <c r="E25" i="31"/>
  <c r="D25" i="31"/>
  <c r="C25" i="31"/>
  <c r="J19" i="31"/>
  <c r="J16" i="31" s="1"/>
  <c r="I19" i="31"/>
  <c r="I16" i="31" s="1"/>
  <c r="G19" i="31"/>
  <c r="G16" i="31" s="1"/>
  <c r="F19" i="31"/>
  <c r="F16" i="31" s="1"/>
  <c r="E19" i="31"/>
  <c r="E16" i="31" s="1"/>
  <c r="D19" i="31"/>
  <c r="C19" i="31"/>
  <c r="C16" i="31" s="1"/>
  <c r="D16" i="31"/>
  <c r="B10" i="31"/>
  <c r="C10" i="31" s="1"/>
  <c r="D10" i="31" s="1"/>
  <c r="E10" i="31" s="1"/>
  <c r="F10" i="31" s="1"/>
  <c r="G10" i="31" s="1"/>
  <c r="H10" i="31" s="1"/>
  <c r="I10" i="31" s="1"/>
  <c r="J10" i="31" s="1"/>
  <c r="K10" i="31" s="1"/>
  <c r="L10" i="31" s="1"/>
  <c r="M10" i="31" s="1"/>
  <c r="B15" i="30"/>
  <c r="C15" i="30" s="1"/>
  <c r="D15" i="30" s="1"/>
  <c r="E15" i="30" s="1"/>
  <c r="F15" i="30" s="1"/>
  <c r="G15" i="30" s="1"/>
  <c r="H15" i="30" s="1"/>
  <c r="I15" i="30" s="1"/>
  <c r="J15" i="30" s="1"/>
  <c r="K15" i="30" s="1"/>
  <c r="L15" i="30" s="1"/>
  <c r="M15" i="30" s="1"/>
  <c r="N15" i="30" s="1"/>
  <c r="H19" i="31" l="1"/>
  <c r="H16" i="31" s="1"/>
  <c r="H11" i="31" s="1"/>
  <c r="E18" i="30" s="1"/>
  <c r="N18" i="30" s="1"/>
  <c r="K19" i="31"/>
  <c r="K16" i="31" s="1"/>
  <c r="K11" i="31" s="1"/>
  <c r="E19" i="30" s="1"/>
  <c r="N19" i="30" s="1"/>
  <c r="E11" i="31"/>
  <c r="E16" i="30" s="1"/>
  <c r="N16" i="30" s="1"/>
  <c r="I11" i="31"/>
  <c r="J11" i="31"/>
  <c r="G11" i="31"/>
  <c r="F11" i="31"/>
  <c r="D11" i="31"/>
  <c r="C11" i="31"/>
  <c r="E21" i="29"/>
  <c r="E20" i="29" s="1"/>
  <c r="E19" i="29" s="1"/>
  <c r="E18" i="29" s="1"/>
  <c r="F22" i="29"/>
  <c r="G22" i="29"/>
  <c r="F33" i="29"/>
  <c r="F32" i="29" s="1"/>
  <c r="F31" i="29" s="1"/>
  <c r="F30" i="29" s="1"/>
  <c r="F29" i="29" s="1"/>
  <c r="G33" i="29"/>
  <c r="G32" i="29" s="1"/>
  <c r="G31" i="29" s="1"/>
  <c r="G30" i="29" s="1"/>
  <c r="G29" i="29" s="1"/>
  <c r="E34" i="29"/>
  <c r="E39" i="29"/>
  <c r="F39" i="29"/>
  <c r="G39" i="29"/>
  <c r="E42" i="29"/>
  <c r="E41" i="29" s="1"/>
  <c r="E40" i="29" s="1"/>
  <c r="F42" i="29"/>
  <c r="F41" i="29" s="1"/>
  <c r="F40" i="29" s="1"/>
  <c r="G42" i="29"/>
  <c r="G41" i="29" s="1"/>
  <c r="G40" i="29" s="1"/>
  <c r="E43" i="29"/>
  <c r="F43" i="29"/>
  <c r="G43" i="29"/>
  <c r="E56" i="29"/>
  <c r="F56" i="29"/>
  <c r="G56" i="29"/>
  <c r="E64" i="29"/>
  <c r="E63" i="29" s="1"/>
  <c r="F64" i="29"/>
  <c r="F63" i="29" s="1"/>
  <c r="G64" i="29"/>
  <c r="G63" i="29" s="1"/>
  <c r="E67" i="29"/>
  <c r="E66" i="29" s="1"/>
  <c r="F67" i="29"/>
  <c r="F66" i="29" s="1"/>
  <c r="G67" i="29"/>
  <c r="G66" i="29" s="1"/>
  <c r="E70" i="29"/>
  <c r="E69" i="29" s="1"/>
  <c r="F70" i="29"/>
  <c r="F69" i="29" s="1"/>
  <c r="G70" i="29"/>
  <c r="G69" i="29" s="1"/>
  <c r="E72" i="29"/>
  <c r="F72" i="29"/>
  <c r="G72" i="29"/>
  <c r="J80" i="29"/>
  <c r="F87" i="29"/>
  <c r="G87" i="29"/>
  <c r="F89" i="29"/>
  <c r="G89" i="29"/>
  <c r="F95" i="29"/>
  <c r="F94" i="29" s="1"/>
  <c r="F93" i="29" s="1"/>
  <c r="F92" i="29" s="1"/>
  <c r="G97" i="29"/>
  <c r="G95" i="29" s="1"/>
  <c r="G94" i="29" s="1"/>
  <c r="G93" i="29" s="1"/>
  <c r="G92" i="29" s="1"/>
  <c r="F98" i="29"/>
  <c r="G99" i="29"/>
  <c r="G98" i="29" s="1"/>
  <c r="F102" i="29"/>
  <c r="F101" i="29" s="1"/>
  <c r="F100" i="29" s="1"/>
  <c r="G102" i="29"/>
  <c r="G101" i="29" s="1"/>
  <c r="G100" i="29" s="1"/>
  <c r="E117" i="29"/>
  <c r="F117" i="29"/>
  <c r="G117" i="29"/>
  <c r="E17" i="30" l="1"/>
  <c r="N17" i="30" s="1"/>
  <c r="G21" i="29"/>
  <c r="G20" i="29" s="1"/>
  <c r="G19" i="29" s="1"/>
  <c r="G18" i="29" s="1"/>
  <c r="G10" i="29"/>
  <c r="G86" i="29"/>
  <c r="G85" i="29" s="1"/>
  <c r="G79" i="29"/>
  <c r="F55" i="29"/>
  <c r="F54" i="29" s="1"/>
  <c r="F53" i="29" s="1"/>
  <c r="F52" i="29" s="1"/>
  <c r="F45" i="29"/>
  <c r="F86" i="29"/>
  <c r="F85" i="29" s="1"/>
  <c r="F79" i="29"/>
  <c r="E55" i="29"/>
  <c r="E54" i="29" s="1"/>
  <c r="E53" i="29" s="1"/>
  <c r="E52" i="29" s="1"/>
  <c r="E45" i="29"/>
  <c r="G55" i="29"/>
  <c r="G54" i="29" s="1"/>
  <c r="G53" i="29" s="1"/>
  <c r="G52" i="29" s="1"/>
  <c r="G45" i="29"/>
  <c r="E33" i="29"/>
  <c r="E10" i="29" s="1"/>
  <c r="F21" i="29"/>
  <c r="F20" i="29" s="1"/>
  <c r="F19" i="29" s="1"/>
  <c r="F18" i="29" s="1"/>
  <c r="F10" i="29"/>
  <c r="E32" i="29" l="1"/>
  <c r="E31" i="29" s="1"/>
  <c r="E30" i="29" s="1"/>
  <c r="E29" i="29" s="1"/>
</calcChain>
</file>

<file path=xl/sharedStrings.xml><?xml version="1.0" encoding="utf-8"?>
<sst xmlns="http://schemas.openxmlformats.org/spreadsheetml/2006/main" count="399" uniqueCount="292">
  <si>
    <t>№ п/п</t>
  </si>
  <si>
    <t xml:space="preserve">Год ввода объекта </t>
  </si>
  <si>
    <t>Уровень напряжения, кВ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</si>
  <si>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</si>
  <si>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</si>
  <si>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</si>
  <si>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(название организации)</t>
  </si>
  <si>
    <t>Максимальная мощность, кВт</t>
  </si>
  <si>
    <t>Обеспечение средствами коммерческого учета электрической энергии (мощности)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</si>
  <si>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</si>
  <si>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</si>
  <si>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Объект электросетевого хозяйства/
Средство коммерческого учета электрической энергии (мощности)</t>
  </si>
  <si>
    <t>1.</t>
  </si>
  <si>
    <t>Материал опоры (деревянные (j=1), металлические (j=2), железобетонные (j=3))</t>
  </si>
  <si>
    <t>1.j</t>
  </si>
  <si>
    <t>1.j.k</t>
  </si>
  <si>
    <t>Тип провода (изолированный провод (k=1), неизолированный провод (k=2))</t>
  </si>
  <si>
    <t>Материал провода (медный (l=1), стальной (l=2), сталеалюминиевый (l=3), алюминиевый (l=4))</t>
  </si>
  <si>
    <t>1.j.k.1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</si>
  <si>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</t>
  </si>
  <si>
    <t>l.j.k.l.m</t>
  </si>
  <si>
    <t xml:space="preserve">l.j.k.l.m.n
</t>
  </si>
  <si>
    <t>Количество цепей (одноцепная (n = 1), двухцепная (n = 2)</t>
  </si>
  <si>
    <t>на металлических опорах, за исключением многогранных (о = 1), на многогранных опорах (о = 2)</t>
  </si>
  <si>
    <t>1.2.k.l.m.n.o</t>
  </si>
  <si>
    <t>&lt;пообъектная расшифровка&gt;</t>
  </si>
  <si>
    <t>2.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</si>
  <si>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</si>
  <si>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</si>
  <si>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Одножильные (k=1) и многожильные (k=2)</t>
  </si>
  <si>
    <t>2.j.k</t>
  </si>
  <si>
    <t>2.j.k.l</t>
  </si>
  <si>
    <t>Кабели с резиновой и пластмассовой изоляцией (l=1), бумажной изоляцией (l=2)</t>
  </si>
  <si>
    <t>2.j.k.l.m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</si>
  <si>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</si>
  <si>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</si>
  <si>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2.j.k.l.m.n</t>
  </si>
  <si>
    <t>3.</t>
  </si>
  <si>
    <t>Реклоузеры (j = 1)линейные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</t>
  </si>
  <si>
    <t>3.j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</si>
  <si>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</si>
  <si>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</si>
  <si>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</si>
  <si>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>3.4.k.l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</si>
  <si>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</si>
  <si>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</t>
  </si>
  <si>
    <t>4.j</t>
  </si>
  <si>
    <t>Трансформаторные подстанции (ТП), за исключением распределительных трансформаторных подстанций (РТП) 6/0,4 кВ (j = 1), 10/0,4 кВ (j = 2), 20/0,4 кВ (j = 3), 6/10 (10/6) кВ (j = 4), 10/20 (20/10) кВ (j = 5), 6/20 (20/6) (j = 6)</t>
  </si>
  <si>
    <t>4.j.k</t>
  </si>
  <si>
    <t>Однотрансформаторные (k=1), двухтрансформаторные и более (k=2)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</si>
  <si>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</t>
  </si>
  <si>
    <t>4.j.k.l</t>
  </si>
  <si>
    <t>4.j.k.l.m</t>
  </si>
  <si>
    <t>Столбового/мачтового типа (m = 1), шкафного или киоскового типа (m = 2), блочного типа (m = 3)</t>
  </si>
  <si>
    <t>Строительство распределительных трансформаторных подстанций (РТП) с уровнем напряжения до 35 кВ</t>
  </si>
  <si>
    <t>5.</t>
  </si>
  <si>
    <t>5.j</t>
  </si>
  <si>
    <t>Распределительные трансформаторные подстанции (РТП)</t>
  </si>
  <si>
    <t>5.j.k</t>
  </si>
  <si>
    <t>5.j.k.l</t>
  </si>
  <si>
    <t>Трансформаторная мощность до 25 кВА включительно (l = 1), от 25 до 100 кВА включительно (l = 2), от 100 до 250 кВА включительно (l = 3), от 250 до 400 кВА (l =4),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свыше 3150 кВА (l = 11)</t>
  </si>
  <si>
    <t>6.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</si>
  <si>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</si>
  <si>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</si>
  <si>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</si>
  <si>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6.j.k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</si>
  <si>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</si>
  <si>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7.</t>
  </si>
  <si>
    <t>7.j</t>
  </si>
  <si>
    <t>однофазный (j=1),
трехфазный (j=2)</t>
  </si>
  <si>
    <t>7.j.k</t>
  </si>
  <si>
    <t>прямого включения (k=1),
полукосвенного включения (k=2),
косвенного включения (k=3)</t>
  </si>
  <si>
    <t>*….</t>
  </si>
  <si>
    <t>ООО "Эффект ТК"</t>
  </si>
  <si>
    <t>1.1</t>
  </si>
  <si>
    <t>Материал опоры (деревянные (j=1)</t>
  </si>
  <si>
    <t>Тип провода (изолированный провод (k=1)</t>
  </si>
  <si>
    <t>1.1.1</t>
  </si>
  <si>
    <t>Материал провода алюминиевый (l=4))</t>
  </si>
  <si>
    <t>1.1.1.4</t>
  </si>
  <si>
    <t>Сечение провода (диапазон до 50 квадратных мм включительно (m = 1)</t>
  </si>
  <si>
    <t>1.1.1.4.1</t>
  </si>
  <si>
    <t>Количество цепей (одноцепная (n = 1))</t>
  </si>
  <si>
    <t>1.1.1.4.1.1</t>
  </si>
  <si>
    <t>Сечение провода от 50 до 100 квадратных мм включительно (m = 2)</t>
  </si>
  <si>
    <t>1.1.1.4.2</t>
  </si>
  <si>
    <t>1.1.1.4.2.1</t>
  </si>
  <si>
    <t>Однотрансформаторные (k=1)</t>
  </si>
  <si>
    <t>Трансформаторная мощность от 25 до 100 кВА включительно (l = 2)</t>
  </si>
  <si>
    <t>4.1.</t>
  </si>
  <si>
    <t>6/0,4</t>
  </si>
  <si>
    <t>Материал опоры железобетонные (j=3))</t>
  </si>
  <si>
    <t>Материал провода алюминиевый (l=4)</t>
  </si>
  <si>
    <t>Сечение провода диапазон до 50 квадратных мм включительно (m = 1)</t>
  </si>
  <si>
    <t>Количество цепей (одноцепная (n = 1)</t>
  </si>
  <si>
    <t>1.3</t>
  </si>
  <si>
    <t>1.3.1</t>
  </si>
  <si>
    <t>1.3.1.4</t>
  </si>
  <si>
    <t>1.3.1.4.1</t>
  </si>
  <si>
    <t>1.3.1.4.1.1</t>
  </si>
  <si>
    <t>Способ прокладки кабельных линий (в траншеях (j=1)</t>
  </si>
  <si>
    <t xml:space="preserve">Одножильные (k=1) </t>
  </si>
  <si>
    <t>Кабели с бумажной изоляцией (l=2)</t>
  </si>
  <si>
    <t>Сечение провода от 100 до 200 квадратных мм включительно (m = 3)</t>
  </si>
  <si>
    <t>Количество кабелей две (n = 2)</t>
  </si>
  <si>
    <t>2.1</t>
  </si>
  <si>
    <t>2.1.1</t>
  </si>
  <si>
    <t>2.1.1.2</t>
  </si>
  <si>
    <t>2.1.1.2.3</t>
  </si>
  <si>
    <t>2.1.1.2.3.2.</t>
  </si>
  <si>
    <t>2.1.</t>
  </si>
  <si>
    <t>2.1.2.1.3.</t>
  </si>
  <si>
    <t>2.1.2.1.3.2.</t>
  </si>
  <si>
    <t>Сечение провода от 200 до 250 квадратных мм включительно (m = 4)</t>
  </si>
  <si>
    <t>2.1.2.1.4.</t>
  </si>
  <si>
    <t>2.1.2.1.4.2.</t>
  </si>
  <si>
    <t>Трансформаторные подстанции (ТП) 10/0,4 кВ (j = 2)</t>
  </si>
  <si>
    <t>Двухтрансформаторные и более (k=2)</t>
  </si>
  <si>
    <t>Трансформаторная мощность от 400 до 1000 кВА включительно (l = 5)</t>
  </si>
  <si>
    <t>Блочного типа (m = 3)</t>
  </si>
  <si>
    <t>4.2.</t>
  </si>
  <si>
    <t>4.2.2.</t>
  </si>
  <si>
    <t>4.2.2.5.</t>
  </si>
  <si>
    <t>4.2.2.5.3.</t>
  </si>
  <si>
    <t>10/0,4</t>
  </si>
  <si>
    <t>прямого включения (k=1)</t>
  </si>
  <si>
    <t>7.2.</t>
  </si>
  <si>
    <t>7.2.1.</t>
  </si>
  <si>
    <t>трехфазный (j=2)</t>
  </si>
  <si>
    <t>4.1.1.</t>
  </si>
  <si>
    <t>Сечение провода (диапазон от 50 квадратных мм до 100 квардатных мм включительно (m = 2)</t>
  </si>
  <si>
    <t>2.1.2.1.2.</t>
  </si>
  <si>
    <t>2.1.2.1.2.2.</t>
  </si>
  <si>
    <t>ООО СЗ «ИКАР»</t>
  </si>
  <si>
    <t>Трансформаторные подстанции (ТП) 6/0,4 кВ (j = 1)</t>
  </si>
  <si>
    <t>4.1.1.2.</t>
  </si>
  <si>
    <t>Трансформаторная мощность от 100 до 250 кВА включительно (l = 3)</t>
  </si>
  <si>
    <t>4.1.1.3</t>
  </si>
  <si>
    <t>Трансформаторные подстанции 6/10 (10/6) кВ (j = 4)</t>
  </si>
  <si>
    <t>4.4.</t>
  </si>
  <si>
    <t>4.4.1.</t>
  </si>
  <si>
    <t>4.4.1.5.</t>
  </si>
  <si>
    <t>ООО "МЕТА"</t>
  </si>
  <si>
    <t>Потеряев Андрей Михайлович</t>
  </si>
  <si>
    <t>10/6</t>
  </si>
  <si>
    <t>Смердов Дмитрий Вячеславович</t>
  </si>
  <si>
    <t>Червякова Людмила Олеговна Червяков Владимир Викторович</t>
  </si>
  <si>
    <t>Староверова Ольга Сергеевна</t>
  </si>
  <si>
    <t>Старкова Ада Васильевна</t>
  </si>
  <si>
    <t>Валеева Светлана Николаевна</t>
  </si>
  <si>
    <t>Патлусов Дмитрий Игоревич</t>
  </si>
  <si>
    <t>Бадин Владимир Николаевич</t>
  </si>
  <si>
    <t>Потапова Ольга Константиновна</t>
  </si>
  <si>
    <t>Коршунова Виктория Сергеевна</t>
  </si>
  <si>
    <t>Фаткуллин Данил Сирьянович</t>
  </si>
  <si>
    <t>Спиридонов Алексей Александрович</t>
  </si>
  <si>
    <t>Наумова Нина Прокопьевна</t>
  </si>
  <si>
    <t>Туева Валентина Петровна</t>
  </si>
  <si>
    <t>Альхова Асия Мидхатовна</t>
  </si>
  <si>
    <t>Доминова Тамара Яковлевна</t>
  </si>
  <si>
    <t>Конкин Михаил Петрович</t>
  </si>
  <si>
    <t>Матусевич Юлия Александровна</t>
  </si>
  <si>
    <t>ОАО «СК «Челябинскгражданстрой»</t>
  </si>
  <si>
    <t>Трансформаторные подстанции 6/0,4 кВ (j = 1), двухтрансформаторные и более (k=2), трансформаторная мощность от 400 до 1000 кВА включительно (l = 5), блочного типа (m = 3)</t>
  </si>
  <si>
    <t>4.1.2.5.3</t>
  </si>
  <si>
    <t>ООО СК НИКС</t>
  </si>
  <si>
    <t>Серсков Николай Васильевич (ООО "Первый квартал")</t>
  </si>
  <si>
    <t>ООО "Краснопольская площадка № 7"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</si>
  <si>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</si>
  <si>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</si>
  <si>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</si>
  <si>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
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</si>
  <si>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</si>
  <si>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</si>
  <si>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</si>
  <si>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2021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</si>
  <si>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</si>
  <si>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</si>
  <si>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</si>
  <si>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</si>
  <si>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2.2.</t>
  </si>
  <si>
    <t>Показатели</t>
  </si>
  <si>
    <t>С 1.1. Подготовка и выдача сетевой организацией технических условий Заявителю, тыс. руб.</t>
  </si>
  <si>
    <t>С 1.2. Проверка сетевой организацией выполнения технических условий Заявителем, тыс. руб.</t>
  </si>
  <si>
    <t>Расходы по выполнению мероприятий по технологическому присоединению, всего</t>
  </si>
  <si>
    <t>Вспомогательные материалы</t>
  </si>
  <si>
    <t>1.2</t>
  </si>
  <si>
    <t>Энергия на хозяйственные нужды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</si>
  <si>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</si>
  <si>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</si>
  <si>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</si>
  <si>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</si>
  <si>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</si>
  <si>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</si>
  <si>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</si>
  <si>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</si>
  <si>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</si>
  <si>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</si>
  <si>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</si>
  <si>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</si>
  <si>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</si>
  <si>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</si>
  <si>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</si>
  <si>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</si>
  <si>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</si>
  <si>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</si>
  <si>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</si>
  <si>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</si>
  <si>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</si>
  <si>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</si>
  <si>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</si>
  <si>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</si>
  <si>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</si>
  <si>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</si>
  <si>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</si>
  <si>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</si>
  <si>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</si>
  <si>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</si>
  <si>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</si>
  <si>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Протяженность (для линий электропередачи), метров/Количество пунктов секционирования, штук/ Количество точек учета, штук</t>
  </si>
  <si>
    <t>2.1.2.1.3</t>
  </si>
  <si>
    <t>Способ прокладки кабельных линий (в траншеях (j = 1)); многожильные (k = 2); с резиновой и пластмассовой изоляцией (l=1);от 100 до 200 квадратных мм включительно (m = 3)</t>
  </si>
  <si>
    <t>ООО "АРТИС"</t>
  </si>
  <si>
    <t>Абрамова Валентина Федоровна</t>
  </si>
  <si>
    <t>Балабанова Татьяна Павловна</t>
  </si>
  <si>
    <t>Басков Максим Олегович</t>
  </si>
  <si>
    <t>Богачёв Юрий Николаевич</t>
  </si>
  <si>
    <t>Вежневец Сергей Иванович</t>
  </si>
  <si>
    <t>Ганжа Валерий Иванович</t>
  </si>
  <si>
    <t>Гисс Евгений Владимирович</t>
  </si>
  <si>
    <t>Дудоров Юрий Борисович</t>
  </si>
  <si>
    <t>Евстифеев Филипп Александрович
Евстифеева Наталья Александровна
Евстифеев Александр Михайлович</t>
  </si>
  <si>
    <t>Замотаева Надежда Валентиновна</t>
  </si>
  <si>
    <t>Изиляева Маргарита Хублисламовна
Изиляева Регина Маратовна</t>
  </si>
  <si>
    <t>Имаев Тимур Валерьевич</t>
  </si>
  <si>
    <t>Калмыков Игорь Анатольевич
Болдырева Людмила Петровна</t>
  </si>
  <si>
    <t xml:space="preserve">Калмыкова Елена Юрьевна
Лавринов Виталий Дмитриевич
</t>
  </si>
  <si>
    <t xml:space="preserve">Килина Татьяна Венидиктовна
Килин Валерий Петрович
</t>
  </si>
  <si>
    <t>Коршунова Юлия Борисовна</t>
  </si>
  <si>
    <t>Котенкова Александра Васильевна</t>
  </si>
  <si>
    <t xml:space="preserve">Мамаев Иван Владимирович </t>
  </si>
  <si>
    <t>Миненок Сергей Владимирович
Миненок Валерия Сергеевна
Мамаева Алёна Сергеевна
Миненок Марина Александровна</t>
  </si>
  <si>
    <t>Могаляс Тамара Павловна</t>
  </si>
  <si>
    <t>Мотрий Сергей Павлович</t>
  </si>
  <si>
    <t>Муратханов Фарит Фатыхович</t>
  </si>
  <si>
    <t>Нетаев Сергей Геннадьевич</t>
  </si>
  <si>
    <t>Новожилов Игорь Геннадьевич</t>
  </si>
  <si>
    <t>ОБУ "Центр пожаротушения и охраны леса Челябинской области"</t>
  </si>
  <si>
    <t>ООО "Жилстрой № 9"</t>
  </si>
  <si>
    <t>Посников Сергей Валентинович</t>
  </si>
  <si>
    <t>Сафронова Екатерина Вячеславовна</t>
  </si>
  <si>
    <t>Степанов Владимир Михайлович</t>
  </si>
  <si>
    <t>Титов Александр Сергеевич
Титов Денис Сергеевич
Титова Светалана Анатольевна
Титов Иван Сергеевич</t>
  </si>
  <si>
    <t>Толченков Сергей Александрович</t>
  </si>
  <si>
    <t>Третьяк Елена Валентиновна
Шмыкова Наталья Валентиновна
Шмыков Сергей Валентинович</t>
  </si>
  <si>
    <t>Хорошавин Андрей Николаевич</t>
  </si>
  <si>
    <t xml:space="preserve">Директор ООО "Эффект ТК" </t>
  </si>
  <si>
    <t>А.В. Меньшаков</t>
  </si>
  <si>
    <t>2022 г.</t>
  </si>
  <si>
    <t>МП</t>
  </si>
  <si>
    <t>подпись</t>
  </si>
  <si>
    <t>Приложение N 1 к Методическим указаниям
по определению размера платы за технологическое
присоединение к электрическим сетям
№ 490/22 от 30.06.2022</t>
  </si>
  <si>
    <t>СНТ "Радуга"</t>
  </si>
  <si>
    <t>за 2021 - 2023 гг.</t>
  </si>
  <si>
    <t xml:space="preserve">Приложение № 2 к Методическим указаниям
по определению размера платы за технологическое
присоединение к электрическим сетям
№ 490/22 от 30.06.2022
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</si>
  <si>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 № 490/22</t>
  </si>
  <si>
    <t>(наименование сетевой организации)</t>
  </si>
  <si>
    <t>2023 г.</t>
  </si>
  <si>
    <t>2021г.</t>
  </si>
  <si>
    <r>
      <t xml:space="preserve">Проверка сетевой организацией выполнения технических условий Заявителями, указанными </t>
    </r>
    <r>
      <rPr>
        <b/>
        <sz val="11"/>
        <color rgb="FF0000FF"/>
        <rFont val="Times New Roman"/>
        <family val="1"/>
        <charset val="204"/>
      </rPr>
      <t>в абзаце шестом пункта 24</t>
    </r>
    <r>
      <rPr>
        <b/>
        <sz val="11"/>
        <color theme="1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 № 490/22 от 30.06.2022</t>
    </r>
  </si>
  <si>
    <r>
      <t xml:space="preserve">Проверка сетевой организацией выполнения технических условий Заявителями, указанными </t>
    </r>
    <r>
      <rPr>
        <b/>
        <sz val="11"/>
        <color rgb="FF0000FF"/>
        <rFont val="Times New Roman"/>
        <family val="1"/>
        <charset val="204"/>
      </rPr>
      <t>в абзаце седьмом пункта 24</t>
    </r>
    <r>
      <rPr>
        <b/>
        <sz val="11"/>
        <color theme="1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 № 490/22 от 30.06.2022</t>
    </r>
  </si>
  <si>
    <t>ФИО</t>
  </si>
  <si>
    <t>Исполнитель</t>
  </si>
  <si>
    <t>должность</t>
  </si>
  <si>
    <t>контакты (телефон, электронная почта)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</si>
  <si>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</si>
  <si>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</si>
  <si>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</si>
  <si>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r>
      <rPr>
        <b/>
        <sz val="11"/>
        <color rgb="FF0000FF"/>
        <rFont val="Times New Roman"/>
        <family val="1"/>
        <charset val="204"/>
      </rPr>
      <t>Абзац 6 пункта 24 Методических указаний:</t>
    </r>
    <r>
      <rPr>
        <sz val="11"/>
        <color theme="1"/>
        <rFont val="Times New Roman"/>
        <family val="1"/>
        <charset val="204"/>
      </rPr>
      <t xml:space="preserve"> 
С1.2.1 - для случаев технологического присоединения объектов Заявителей, указанных в пунктах 12(1), 13(2) - 13(5) и 14 Правил технологического присоединения (Собрание законодательства Российской Федерации, 2004, N 52, ст. 5525; 2022, N 27, ст. 4863), если технологическое присоединение энергопринимающих устройств таких Заявителей осуществляется на уровне напряжения 0,4 кВ и ниже
</t>
    </r>
  </si>
  <si>
    <r>
      <rPr>
        <b/>
        <sz val="11"/>
        <color rgb="FF0000FF"/>
        <rFont val="Times New Roman"/>
        <family val="1"/>
        <charset val="204"/>
      </rPr>
      <t>Абзац 7 пункта 24 Методических указаний:</t>
    </r>
    <r>
      <rPr>
        <sz val="11"/>
        <color theme="1"/>
        <rFont val="Times New Roman"/>
        <family val="1"/>
        <charset val="204"/>
      </rPr>
      <t xml:space="preserve"> 
С1.2.2 - для случаев технологического присоединения объектов Заявителей, не предусмотренных абзацем шестым настоящего пункта
</t>
    </r>
  </si>
  <si>
    <t>Приложение № 3 к Методическим указаниям
по определению размера платы за технологическое
присоединение к электрическим сетям 
№ 490/22 от 30.06.2022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</si>
  <si>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 № 490/22, за 2021-2023 гг. (выполняется отдельно по мероприятиям, предусмотренным подпунктами "а" и "в" пункта 16 Методических указаний № 490/22)</t>
  </si>
  <si>
    <t>Расчет и методика распределения в соответствии с  учетной политикой (формула, расчет)</t>
  </si>
  <si>
    <t>Обосновывающие документы 
(наименование, реквизиты)</t>
  </si>
  <si>
    <t>Расположение обосновывающих документов в материалах заявления и на электронных носителях</t>
  </si>
  <si>
    <r>
      <t xml:space="preserve">С 1.2.1. Выдача сетевой организацией </t>
    </r>
    <r>
      <rPr>
        <b/>
        <sz val="11"/>
        <color rgb="FF0000FF"/>
        <rFont val="Times New Roman"/>
        <family val="1"/>
        <charset val="204"/>
      </rPr>
      <t>уведомления об обеспечении сетевой организацией возможности присоединения к электрическим сетям Заявителям</t>
    </r>
    <r>
      <rPr>
        <b/>
        <sz val="11"/>
        <color theme="1"/>
        <rFont val="Times New Roman"/>
        <family val="1"/>
        <charset val="204"/>
      </rPr>
      <t xml:space="preserve">, указанным </t>
    </r>
    <r>
      <rPr>
        <b/>
        <sz val="11"/>
        <color rgb="FF0000FF"/>
        <rFont val="Times New Roman"/>
        <family val="1"/>
        <charset val="204"/>
      </rPr>
      <t>в абзаце шестом пункта 24</t>
    </r>
    <r>
      <rPr>
        <b/>
        <sz val="11"/>
        <color theme="1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 
№ 490/22</t>
    </r>
  </si>
  <si>
    <r>
      <t xml:space="preserve">С 1.2.2. Проверка сетевой организацией выполнения технических условий Заявителями, указанными </t>
    </r>
    <r>
      <rPr>
        <b/>
        <sz val="11"/>
        <color rgb="FF0000FF"/>
        <rFont val="Times New Roman"/>
        <family val="1"/>
        <charset val="204"/>
      </rPr>
      <t>в абзаце седьмом пункта 24</t>
    </r>
    <r>
      <rPr>
        <b/>
        <sz val="11"/>
        <color theme="1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 № 490/22</t>
    </r>
  </si>
  <si>
    <t>Директор ООО "Эффект ТК"</t>
  </si>
  <si>
    <t>Латыпов Марат Наиильевич</t>
  </si>
  <si>
    <t>Степанова Мария Николаевна
Степанова Татьяна Борисовна
Степанова Дарья Николаевна
Самойлов Платон Алексеевич
Степанов Николай Александрович</t>
  </si>
  <si>
    <t>Ямурзина Лариса Юрьевна</t>
  </si>
  <si>
    <t>ИП Максимова Татьяна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</si>
</sst>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00"/>
    <numFmt numFmtId="166" formatCode="#,##0_ ;\-#,##0\ "/>
    <numFmt numFmtId="167" formatCode="0.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5" fontId="2" fillId="0" borderId="0">
      <alignment horizontal="center" vertical="center" wrapText="1"/>
    </xf>
    <xf numFmtId="0" fontId="10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7" fillId="4" borderId="0" xfId="0" applyFont="1" applyFill="1"/>
    <xf numFmtId="4" fontId="2" fillId="0" borderId="1" xfId="0" applyNumberFormat="1" applyFont="1" applyBorder="1"/>
    <xf numFmtId="4" fontId="2" fillId="2" borderId="1" xfId="0" applyNumberFormat="1" applyFont="1" applyFill="1" applyBorder="1"/>
    <xf numFmtId="4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Fill="1"/>
    <xf numFmtId="0" fontId="9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8" fillId="0" borderId="0" xfId="0" applyFont="1" applyFill="1" applyAlignment="1"/>
    <xf numFmtId="0" fontId="9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4" fontId="2" fillId="0" borderId="0" xfId="0" applyNumberFormat="1" applyFont="1" applyFill="1"/>
    <xf numFmtId="0" fontId="7" fillId="0" borderId="1" xfId="0" applyFont="1" applyFill="1" applyBorder="1" applyAlignment="1">
      <alignment horizontal="right"/>
    </xf>
    <xf numFmtId="0" fontId="7" fillId="2" borderId="0" xfId="0" applyFont="1" applyFill="1"/>
    <xf numFmtId="0" fontId="2" fillId="0" borderId="0" xfId="3" applyFont="1"/>
    <xf numFmtId="4" fontId="2" fillId="0" borderId="1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/>
    <xf numFmtId="0" fontId="14" fillId="0" borderId="0" xfId="0" applyFont="1" applyFill="1"/>
    <xf numFmtId="4" fontId="7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49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49" fontId="12" fillId="0" borderId="0" xfId="0" applyNumberFormat="1" applyFont="1" applyAlignment="1">
      <alignment horizontal="center" wrapText="1"/>
    </xf>
    <xf numFmtId="0" fontId="13" fillId="0" borderId="0" xfId="0" applyFont="1" applyAlignment="1"/>
    <xf numFmtId="0" fontId="0" fillId="0" borderId="0" xfId="0" applyFill="1"/>
    <xf numFmtId="49" fontId="12" fillId="0" borderId="0" xfId="0" applyNumberFormat="1" applyFont="1" applyFill="1" applyAlignment="1">
      <alignment horizontal="center" wrapText="1"/>
    </xf>
    <xf numFmtId="0" fontId="13" fillId="0" borderId="0" xfId="0" applyFont="1" applyFill="1" applyAlignment="1"/>
    <xf numFmtId="164" fontId="2" fillId="0" borderId="0" xfId="0" applyNumberFormat="1" applyFont="1" applyFill="1"/>
    <xf numFmtId="164" fontId="0" fillId="0" borderId="0" xfId="0" applyNumberFormat="1" applyFill="1"/>
    <xf numFmtId="164" fontId="2" fillId="0" borderId="0" xfId="0" applyNumberFormat="1" applyFont="1"/>
    <xf numFmtId="164" fontId="0" fillId="0" borderId="0" xfId="0" applyNumberFormat="1"/>
    <xf numFmtId="164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wrapText="1"/>
    </xf>
    <xf numFmtId="0" fontId="1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164" fontId="16" fillId="0" borderId="13" xfId="0" applyNumberFormat="1" applyFont="1" applyBorder="1"/>
    <xf numFmtId="164" fontId="2" fillId="0" borderId="14" xfId="0" applyNumberFormat="1" applyFont="1" applyBorder="1"/>
    <xf numFmtId="164" fontId="0" fillId="0" borderId="14" xfId="0" applyNumberFormat="1" applyBorder="1"/>
    <xf numFmtId="0" fontId="0" fillId="0" borderId="14" xfId="0" applyBorder="1"/>
    <xf numFmtId="0" fontId="0" fillId="0" borderId="15" xfId="0" applyBorder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17" xfId="0" applyBorder="1"/>
    <xf numFmtId="0" fontId="18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7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vertical="top" wrapText="1"/>
    </xf>
    <xf numFmtId="0" fontId="20" fillId="0" borderId="0" xfId="3" applyFont="1" applyAlignment="1">
      <alignment horizontal="left"/>
    </xf>
    <xf numFmtId="0" fontId="20" fillId="0" borderId="0" xfId="3" applyFont="1"/>
    <xf numFmtId="0" fontId="20" fillId="0" borderId="0" xfId="3" applyFont="1" applyAlignment="1">
      <alignment horizontal="center"/>
    </xf>
    <xf numFmtId="0" fontId="20" fillId="0" borderId="0" xfId="0" applyFont="1"/>
    <xf numFmtId="164" fontId="21" fillId="0" borderId="13" xfId="0" applyNumberFormat="1" applyFont="1" applyBorder="1" applyAlignment="1">
      <alignment horizontal="left"/>
    </xf>
    <xf numFmtId="164" fontId="2" fillId="0" borderId="15" xfId="0" applyNumberFormat="1" applyFont="1" applyBorder="1"/>
    <xf numFmtId="164" fontId="2" fillId="0" borderId="16" xfId="0" applyNumberFormat="1" applyFont="1" applyBorder="1" applyAlignment="1">
      <alignment horizontal="left"/>
    </xf>
    <xf numFmtId="164" fontId="2" fillId="0" borderId="17" xfId="0" applyNumberFormat="1" applyFont="1" applyBorder="1"/>
    <xf numFmtId="164" fontId="2" fillId="0" borderId="18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22" fillId="5" borderId="1" xfId="0" applyNumberFormat="1" applyFont="1" applyFill="1" applyBorder="1"/>
    <xf numFmtId="4" fontId="2" fillId="5" borderId="1" xfId="0" applyNumberFormat="1" applyFont="1" applyFill="1" applyBorder="1"/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Fill="1" applyBorder="1" applyAlignment="1">
      <alignment horizontal="center" wrapText="1"/>
    </xf>
    <xf numFmtId="167" fontId="0" fillId="0" borderId="0" xfId="0" applyNumberFormat="1"/>
    <xf numFmtId="2" fontId="0" fillId="0" borderId="0" xfId="0" applyNumberFormat="1"/>
    <xf numFmtId="4" fontId="17" fillId="0" borderId="0" xfId="3" applyNumberFormat="1" applyFont="1"/>
    <xf numFmtId="4" fontId="0" fillId="0" borderId="0" xfId="0" applyNumberFormat="1"/>
    <xf numFmtId="4" fontId="0" fillId="0" borderId="0" xfId="0" applyNumberFormat="1" applyFill="1"/>
    <xf numFmtId="4" fontId="14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/>
    <xf numFmtId="164" fontId="12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center" wrapText="1"/>
    </xf>
    <xf numFmtId="0" fontId="11" fillId="0" borderId="0" xfId="0" applyFont="1" applyAlignment="1"/>
    <xf numFmtId="49" fontId="1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164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Border="1">
      <alignment horizontal="center" vertical="center" wrapText="1"/>
    </xf>
    <xf numFmtId="49" fontId="12" fillId="0" borderId="0" xfId="0" applyNumberFormat="1" applyFont="1" applyAlignment="1">
      <alignment horizontal="center" wrapText="1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W185"/>
  <sheetViews>
    <sheetView tabSelected="1" view="pageBreakPreview" zoomScale="80" zoomScaleNormal="80" zoomScaleSheetLayoutView="80" workbookViewId="0">
      <pane ySplit="9" topLeftCell="A10" activePane="bottomLeft" state="frozen"/>
      <selection pane="bottomLeft" activeCell="S9" sqref="S9"/>
    </sheetView>
  </sheetViews>
  <sheetFormatPr defaultColWidth="9.140625" defaultRowHeight="15" x14ac:dyDescent="0.25"/>
  <cols>
    <col min="1" max="1" width="13.42578125" style="10" customWidth="1"/>
    <col min="2" max="2" width="57.140625" style="2" customWidth="1"/>
    <col min="3" max="3" width="11.7109375" style="1" customWidth="1"/>
    <col min="4" max="4" width="15.7109375" style="1" customWidth="1"/>
    <col min="5" max="5" width="21.5703125" style="1" customWidth="1"/>
    <col min="6" max="6" width="23.140625" style="1" customWidth="1"/>
    <col min="7" max="7" width="25.5703125" style="1" customWidth="1"/>
    <col min="8" max="8" width="12.28515625" style="7" customWidth="1"/>
    <col min="9" max="9" width="11.42578125" style="7" customWidth="1"/>
    <col min="10" max="10" width="13.5703125" style="7" bestFit="1" customWidth="1"/>
    <col min="11" max="75" width="9.140625" style="7"/>
    <col min="76" max="16384" width="9.140625" style="1"/>
  </cols>
  <sheetData>
    <row r="1" spans="1:75" ht="53.25" customHeight="1" x14ac:dyDescent="0.25">
      <c r="F1" s="139" t="s">
        <v>261</v>
      </c>
      <c r="G1" s="140"/>
    </row>
    <row r="2" spans="1:75" ht="13.5" customHeight="1" x14ac:dyDescent="0.25"/>
    <row r="3" spans="1:75" s="35" customFormat="1" ht="57" customHeight="1" x14ac:dyDescent="0.3">
      <c r="A3" s="141" t="s">
        <v>9</v>
      </c>
      <c r="B3" s="142"/>
      <c r="C3" s="142"/>
      <c r="D3" s="142"/>
      <c r="E3" s="142"/>
      <c r="F3" s="142"/>
      <c r="G3" s="142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4" spans="1:75" s="7" customFormat="1" ht="15" customHeight="1" x14ac:dyDescent="0.25">
      <c r="A4" s="143" t="s">
        <v>73</v>
      </c>
      <c r="B4" s="138"/>
      <c r="C4" s="138"/>
      <c r="D4" s="138"/>
      <c r="E4" s="138"/>
      <c r="F4" s="138"/>
      <c r="G4" s="1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75" s="7" customFormat="1" ht="15" hidden="1" customHeight="1" x14ac:dyDescent="0.25">
      <c r="A5" s="144" t="s">
        <v>6</v>
      </c>
      <c r="B5" s="145"/>
      <c r="C5" s="145"/>
      <c r="D5" s="145"/>
      <c r="E5" s="145"/>
      <c r="F5" s="145"/>
      <c r="G5" s="14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75" ht="15" customHeight="1" x14ac:dyDescent="0.25">
      <c r="A6" s="137" t="s">
        <v>263</v>
      </c>
      <c r="B6" s="138"/>
      <c r="C6" s="138"/>
      <c r="D6" s="138"/>
      <c r="E6" s="138"/>
      <c r="F6" s="138"/>
      <c r="G6" s="138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75" ht="9" customHeight="1" x14ac:dyDescent="0.25"/>
    <row r="8" spans="1:75" ht="114" x14ac:dyDescent="0.25">
      <c r="A8" s="5" t="s">
        <v>0</v>
      </c>
      <c r="B8" s="5" t="s">
        <v>11</v>
      </c>
      <c r="C8" s="5" t="s">
        <v>1</v>
      </c>
      <c r="D8" s="5" t="s">
        <v>2</v>
      </c>
      <c r="E8" s="5" t="s">
        <v>219</v>
      </c>
      <c r="F8" s="5" t="s">
        <v>7</v>
      </c>
      <c r="G8" s="5" t="s">
        <v>10</v>
      </c>
    </row>
    <row r="9" spans="1:75" ht="13.9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</row>
    <row r="10" spans="1:75" s="33" customFormat="1" ht="14.25" x14ac:dyDescent="0.2">
      <c r="A10" s="59" t="s">
        <v>12</v>
      </c>
      <c r="B10" s="67" t="s">
        <v>3</v>
      </c>
      <c r="C10" s="66"/>
      <c r="D10" s="66"/>
      <c r="E10" s="126">
        <f>E22+E33+E43</f>
        <v>14.827999999999998</v>
      </c>
      <c r="F10" s="126">
        <f t="shared" ref="F10:G10" si="0">F22+F33+F43</f>
        <v>597</v>
      </c>
      <c r="G10" s="126">
        <f t="shared" si="0"/>
        <v>18849.739860000001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</row>
    <row r="11" spans="1:75" ht="27.6" hidden="1" x14ac:dyDescent="0.25">
      <c r="A11" s="11" t="s">
        <v>14</v>
      </c>
      <c r="B11" s="13" t="s">
        <v>13</v>
      </c>
      <c r="C11" s="3"/>
      <c r="D11" s="3"/>
      <c r="E11" s="28"/>
      <c r="F11" s="28"/>
      <c r="G11" s="28"/>
    </row>
    <row r="12" spans="1:75" ht="27.6" hidden="1" x14ac:dyDescent="0.25">
      <c r="A12" s="11" t="s">
        <v>15</v>
      </c>
      <c r="B12" s="13" t="s">
        <v>16</v>
      </c>
      <c r="C12" s="3"/>
      <c r="D12" s="3"/>
      <c r="E12" s="28"/>
      <c r="F12" s="28"/>
      <c r="G12" s="28"/>
    </row>
    <row r="13" spans="1:75" ht="27.6" hidden="1" x14ac:dyDescent="0.25">
      <c r="A13" s="11" t="s">
        <v>18</v>
      </c>
      <c r="B13" s="13" t="s">
        <v>17</v>
      </c>
      <c r="C13" s="3"/>
      <c r="D13" s="3"/>
      <c r="E13" s="28"/>
      <c r="F13" s="28"/>
      <c r="G13" s="28"/>
    </row>
    <row r="14" spans="1:75" ht="82.9" hidden="1" x14ac:dyDescent="0.25">
      <c r="A14" s="11" t="s">
        <v>20</v>
      </c>
      <c r="B14" s="13" t="s">
        <v>19</v>
      </c>
      <c r="C14" s="3"/>
      <c r="D14" s="3"/>
      <c r="E14" s="28"/>
      <c r="F14" s="28"/>
      <c r="G14" s="28"/>
    </row>
    <row r="15" spans="1:75" ht="13.9" hidden="1" x14ac:dyDescent="0.25">
      <c r="A15" s="12" t="s">
        <v>21</v>
      </c>
      <c r="B15" s="14" t="s">
        <v>22</v>
      </c>
      <c r="C15" s="3"/>
      <c r="D15" s="3"/>
      <c r="E15" s="28"/>
      <c r="F15" s="28"/>
      <c r="G15" s="28"/>
    </row>
    <row r="16" spans="1:75" ht="27.6" hidden="1" x14ac:dyDescent="0.25">
      <c r="A16" s="11" t="s">
        <v>24</v>
      </c>
      <c r="B16" s="13" t="s">
        <v>23</v>
      </c>
      <c r="C16" s="3"/>
      <c r="D16" s="3"/>
      <c r="E16" s="28"/>
      <c r="F16" s="28"/>
      <c r="G16" s="28"/>
    </row>
    <row r="17" spans="1:75" ht="13.9" hidden="1" x14ac:dyDescent="0.25">
      <c r="A17" s="16" t="s">
        <v>72</v>
      </c>
      <c r="B17" s="15" t="s">
        <v>25</v>
      </c>
      <c r="C17" s="4"/>
      <c r="D17" s="4"/>
      <c r="E17" s="29"/>
      <c r="F17" s="29"/>
      <c r="G17" s="29"/>
    </row>
    <row r="18" spans="1:75" s="20" customFormat="1" x14ac:dyDescent="0.25">
      <c r="A18" s="21" t="s">
        <v>74</v>
      </c>
      <c r="B18" s="13" t="s">
        <v>75</v>
      </c>
      <c r="C18" s="19"/>
      <c r="D18" s="19"/>
      <c r="E18" s="30">
        <f>E19</f>
        <v>2.6099999999999994</v>
      </c>
      <c r="F18" s="30">
        <f t="shared" ref="E18:G21" si="1">F19</f>
        <v>105</v>
      </c>
      <c r="G18" s="30">
        <f t="shared" si="1"/>
        <v>1610.18523</v>
      </c>
    </row>
    <row r="19" spans="1:75" s="20" customFormat="1" x14ac:dyDescent="0.25">
      <c r="A19" s="21" t="s">
        <v>77</v>
      </c>
      <c r="B19" s="13" t="s">
        <v>76</v>
      </c>
      <c r="C19" s="19"/>
      <c r="D19" s="19"/>
      <c r="E19" s="30">
        <f>E20</f>
        <v>2.6099999999999994</v>
      </c>
      <c r="F19" s="30">
        <f t="shared" si="1"/>
        <v>105</v>
      </c>
      <c r="G19" s="30">
        <f t="shared" si="1"/>
        <v>1610.18523</v>
      </c>
    </row>
    <row r="20" spans="1:75" s="20" customFormat="1" x14ac:dyDescent="0.25">
      <c r="A20" s="21" t="s">
        <v>79</v>
      </c>
      <c r="B20" s="13" t="s">
        <v>78</v>
      </c>
      <c r="C20" s="19"/>
      <c r="D20" s="19"/>
      <c r="E20" s="30">
        <f>E21</f>
        <v>2.6099999999999994</v>
      </c>
      <c r="F20" s="30">
        <f t="shared" si="1"/>
        <v>105</v>
      </c>
      <c r="G20" s="30">
        <f t="shared" si="1"/>
        <v>1610.18523</v>
      </c>
    </row>
    <row r="21" spans="1:75" s="20" customFormat="1" ht="30" x14ac:dyDescent="0.25">
      <c r="A21" s="21" t="s">
        <v>81</v>
      </c>
      <c r="B21" s="13" t="s">
        <v>80</v>
      </c>
      <c r="C21" s="19"/>
      <c r="D21" s="19"/>
      <c r="E21" s="30">
        <f t="shared" si="1"/>
        <v>2.6099999999999994</v>
      </c>
      <c r="F21" s="30">
        <f t="shared" si="1"/>
        <v>105</v>
      </c>
      <c r="G21" s="30">
        <f t="shared" si="1"/>
        <v>1610.18523</v>
      </c>
    </row>
    <row r="22" spans="1:75" s="20" customFormat="1" x14ac:dyDescent="0.25">
      <c r="A22" s="22" t="s">
        <v>83</v>
      </c>
      <c r="B22" s="23" t="s">
        <v>82</v>
      </c>
      <c r="C22" s="19"/>
      <c r="D22" s="19"/>
      <c r="E22" s="30">
        <f>SUM(E23:E28)</f>
        <v>2.6099999999999994</v>
      </c>
      <c r="F22" s="30">
        <f>SUM(F23:F28)</f>
        <v>105</v>
      </c>
      <c r="G22" s="30">
        <f>SUM(G23:G28)</f>
        <v>1610.18523</v>
      </c>
    </row>
    <row r="23" spans="1:75" s="27" customFormat="1" x14ac:dyDescent="0.25">
      <c r="A23" s="55"/>
      <c r="B23" s="54" t="s">
        <v>262</v>
      </c>
      <c r="C23" s="53">
        <v>2021</v>
      </c>
      <c r="D23" s="53">
        <v>0.4</v>
      </c>
      <c r="E23" s="52">
        <v>0.55000000000000004</v>
      </c>
      <c r="F23" s="52">
        <v>30</v>
      </c>
      <c r="G23" s="52">
        <v>339.23845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 s="27" customFormat="1" x14ac:dyDescent="0.25">
      <c r="A24" s="55"/>
      <c r="B24" s="54" t="s">
        <v>145</v>
      </c>
      <c r="C24" s="53">
        <v>2021</v>
      </c>
      <c r="D24" s="53">
        <v>0.4</v>
      </c>
      <c r="E24" s="52">
        <v>0.46</v>
      </c>
      <c r="F24" s="52">
        <v>15</v>
      </c>
      <c r="G24" s="52">
        <v>284.08999999999997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 s="27" customFormat="1" ht="30" x14ac:dyDescent="0.25">
      <c r="A25" s="55"/>
      <c r="B25" s="54" t="s">
        <v>146</v>
      </c>
      <c r="C25" s="53">
        <v>2021</v>
      </c>
      <c r="D25" s="53">
        <v>0.4</v>
      </c>
      <c r="E25" s="52">
        <v>0.37</v>
      </c>
      <c r="F25" s="52">
        <v>15</v>
      </c>
      <c r="G25" s="52">
        <v>227.98905999999999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 s="27" customFormat="1" x14ac:dyDescent="0.25">
      <c r="A26" s="55"/>
      <c r="B26" s="54" t="s">
        <v>147</v>
      </c>
      <c r="C26" s="53">
        <v>2021</v>
      </c>
      <c r="D26" s="53">
        <v>0.4</v>
      </c>
      <c r="E26" s="52">
        <v>0.56999999999999995</v>
      </c>
      <c r="F26" s="52">
        <v>15</v>
      </c>
      <c r="G26" s="52">
        <v>352.05126000000001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 s="27" customFormat="1" x14ac:dyDescent="0.25">
      <c r="A27" s="55"/>
      <c r="B27" s="54" t="s">
        <v>148</v>
      </c>
      <c r="C27" s="53">
        <v>2021</v>
      </c>
      <c r="D27" s="53">
        <v>0.4</v>
      </c>
      <c r="E27" s="52">
        <v>0.38</v>
      </c>
      <c r="F27" s="52">
        <v>15</v>
      </c>
      <c r="G27" s="52">
        <v>234.54155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 s="27" customFormat="1" x14ac:dyDescent="0.25">
      <c r="A28" s="55"/>
      <c r="B28" s="54" t="s">
        <v>149</v>
      </c>
      <c r="C28" s="53">
        <v>2021</v>
      </c>
      <c r="D28" s="53">
        <v>0.4</v>
      </c>
      <c r="E28" s="52">
        <v>0.27999999999999997</v>
      </c>
      <c r="F28" s="52">
        <v>15</v>
      </c>
      <c r="G28" s="52">
        <v>172.27491000000001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 s="20" customFormat="1" x14ac:dyDescent="0.25">
      <c r="A29" s="22" t="s">
        <v>95</v>
      </c>
      <c r="B29" s="23" t="s">
        <v>91</v>
      </c>
      <c r="C29" s="19"/>
      <c r="D29" s="19"/>
      <c r="E29" s="30">
        <f t="shared" ref="E29:G32" si="2">E30</f>
        <v>7.1179999999999994</v>
      </c>
      <c r="F29" s="30">
        <f t="shared" si="2"/>
        <v>342</v>
      </c>
      <c r="G29" s="30">
        <f t="shared" si="2"/>
        <v>9188.1727999999985</v>
      </c>
    </row>
    <row r="30" spans="1:75" s="20" customFormat="1" x14ac:dyDescent="0.25">
      <c r="A30" s="22" t="s">
        <v>96</v>
      </c>
      <c r="B30" s="23" t="s">
        <v>76</v>
      </c>
      <c r="C30" s="19"/>
      <c r="D30" s="19"/>
      <c r="E30" s="30">
        <f t="shared" si="2"/>
        <v>7.1179999999999994</v>
      </c>
      <c r="F30" s="30">
        <f t="shared" si="2"/>
        <v>342</v>
      </c>
      <c r="G30" s="30">
        <f t="shared" si="2"/>
        <v>9188.1727999999985</v>
      </c>
    </row>
    <row r="31" spans="1:75" s="20" customFormat="1" x14ac:dyDescent="0.25">
      <c r="A31" s="22" t="s">
        <v>97</v>
      </c>
      <c r="B31" s="23" t="s">
        <v>92</v>
      </c>
      <c r="C31" s="19"/>
      <c r="D31" s="19"/>
      <c r="E31" s="30">
        <f t="shared" si="2"/>
        <v>7.1179999999999994</v>
      </c>
      <c r="F31" s="30">
        <f t="shared" si="2"/>
        <v>342</v>
      </c>
      <c r="G31" s="30">
        <f t="shared" si="2"/>
        <v>9188.1727999999985</v>
      </c>
    </row>
    <row r="32" spans="1:75" s="20" customFormat="1" ht="30" x14ac:dyDescent="0.25">
      <c r="A32" s="22" t="s">
        <v>98</v>
      </c>
      <c r="B32" s="23" t="s">
        <v>93</v>
      </c>
      <c r="C32" s="19"/>
      <c r="D32" s="19"/>
      <c r="E32" s="30">
        <f t="shared" si="2"/>
        <v>7.1179999999999994</v>
      </c>
      <c r="F32" s="30">
        <f t="shared" si="2"/>
        <v>342</v>
      </c>
      <c r="G32" s="30">
        <f t="shared" si="2"/>
        <v>9188.1727999999985</v>
      </c>
    </row>
    <row r="33" spans="1:75" s="20" customFormat="1" x14ac:dyDescent="0.25">
      <c r="A33" s="22" t="s">
        <v>99</v>
      </c>
      <c r="B33" s="23" t="s">
        <v>94</v>
      </c>
      <c r="C33" s="19"/>
      <c r="D33" s="19"/>
      <c r="E33" s="30">
        <f>SUM(E34:E38)</f>
        <v>7.1179999999999994</v>
      </c>
      <c r="F33" s="30">
        <f>SUM(F34:F38)</f>
        <v>342</v>
      </c>
      <c r="G33" s="30">
        <f>SUM(G34:G38)</f>
        <v>9188.1727999999985</v>
      </c>
    </row>
    <row r="34" spans="1:75" s="27" customFormat="1" x14ac:dyDescent="0.25">
      <c r="A34" s="55"/>
      <c r="B34" s="54" t="s">
        <v>142</v>
      </c>
      <c r="C34" s="53">
        <v>2021</v>
      </c>
      <c r="D34" s="53">
        <v>6</v>
      </c>
      <c r="E34" s="52">
        <f>3.98+1.615</f>
        <v>5.5949999999999998</v>
      </c>
      <c r="F34" s="52">
        <v>150</v>
      </c>
      <c r="G34" s="52">
        <v>7662.4406599999993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 s="27" customFormat="1" x14ac:dyDescent="0.25">
      <c r="A35" s="55"/>
      <c r="B35" s="54" t="s">
        <v>143</v>
      </c>
      <c r="C35" s="53">
        <v>2021</v>
      </c>
      <c r="D35" s="53">
        <v>6</v>
      </c>
      <c r="E35" s="52">
        <v>0.52800000000000002</v>
      </c>
      <c r="F35" s="52">
        <v>150</v>
      </c>
      <c r="G35" s="52">
        <v>722.98756000000003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 s="27" customFormat="1" x14ac:dyDescent="0.25">
      <c r="A36" s="55"/>
      <c r="B36" s="54" t="s">
        <v>150</v>
      </c>
      <c r="C36" s="53">
        <v>2021</v>
      </c>
      <c r="D36" s="53">
        <v>0.4</v>
      </c>
      <c r="E36" s="52">
        <v>0.57499999999999996</v>
      </c>
      <c r="F36" s="52">
        <v>12</v>
      </c>
      <c r="G36" s="52">
        <v>446.77458000000001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 s="27" customFormat="1" x14ac:dyDescent="0.25">
      <c r="A37" s="55"/>
      <c r="B37" s="54" t="s">
        <v>151</v>
      </c>
      <c r="C37" s="53">
        <v>2021</v>
      </c>
      <c r="D37" s="53">
        <v>0.4</v>
      </c>
      <c r="E37" s="52">
        <v>0.36999999999999994</v>
      </c>
      <c r="F37" s="52">
        <v>15</v>
      </c>
      <c r="G37" s="52">
        <v>287.51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 s="27" customFormat="1" x14ac:dyDescent="0.25">
      <c r="A38" s="55"/>
      <c r="B38" s="54" t="s">
        <v>145</v>
      </c>
      <c r="C38" s="53">
        <v>2021</v>
      </c>
      <c r="D38" s="53">
        <v>6</v>
      </c>
      <c r="E38" s="52">
        <v>0.05</v>
      </c>
      <c r="F38" s="52">
        <v>15</v>
      </c>
      <c r="G38" s="52">
        <v>68.459999999999994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 s="20" customFormat="1" x14ac:dyDescent="0.25">
      <c r="A39" s="22" t="s">
        <v>95</v>
      </c>
      <c r="B39" s="23" t="s">
        <v>91</v>
      </c>
      <c r="C39" s="19"/>
      <c r="D39" s="19"/>
      <c r="E39" s="30">
        <f>E44</f>
        <v>5.0999999999999996</v>
      </c>
      <c r="F39" s="30">
        <f>F44</f>
        <v>150</v>
      </c>
      <c r="G39" s="30">
        <f>G44</f>
        <v>8051.3818300000003</v>
      </c>
    </row>
    <row r="40" spans="1:75" s="20" customFormat="1" x14ac:dyDescent="0.25">
      <c r="A40" s="22" t="s">
        <v>96</v>
      </c>
      <c r="B40" s="23" t="s">
        <v>76</v>
      </c>
      <c r="C40" s="19"/>
      <c r="D40" s="19"/>
      <c r="E40" s="30">
        <f t="shared" ref="E40:G41" si="3">E41</f>
        <v>5.0999999999999996</v>
      </c>
      <c r="F40" s="30">
        <f t="shared" si="3"/>
        <v>150</v>
      </c>
      <c r="G40" s="30">
        <f t="shared" si="3"/>
        <v>8051.3818300000003</v>
      </c>
    </row>
    <row r="41" spans="1:75" s="20" customFormat="1" x14ac:dyDescent="0.25">
      <c r="A41" s="22" t="s">
        <v>97</v>
      </c>
      <c r="B41" s="23" t="s">
        <v>92</v>
      </c>
      <c r="C41" s="19"/>
      <c r="D41" s="19"/>
      <c r="E41" s="30">
        <f t="shared" si="3"/>
        <v>5.0999999999999996</v>
      </c>
      <c r="F41" s="30">
        <f t="shared" si="3"/>
        <v>150</v>
      </c>
      <c r="G41" s="30">
        <f t="shared" si="3"/>
        <v>8051.3818300000003</v>
      </c>
    </row>
    <row r="42" spans="1:75" s="20" customFormat="1" ht="30" x14ac:dyDescent="0.25">
      <c r="A42" s="17" t="s">
        <v>85</v>
      </c>
      <c r="B42" s="13" t="s">
        <v>84</v>
      </c>
      <c r="C42" s="19"/>
      <c r="D42" s="19"/>
      <c r="E42" s="30">
        <f>E44</f>
        <v>5.0999999999999996</v>
      </c>
      <c r="F42" s="30">
        <f>F44</f>
        <v>150</v>
      </c>
      <c r="G42" s="30">
        <f>G44</f>
        <v>8051.3818300000003</v>
      </c>
    </row>
    <row r="43" spans="1:75" s="20" customFormat="1" x14ac:dyDescent="0.25">
      <c r="A43" s="22" t="s">
        <v>86</v>
      </c>
      <c r="B43" s="23" t="s">
        <v>82</v>
      </c>
      <c r="C43" s="19"/>
      <c r="D43" s="19"/>
      <c r="E43" s="30">
        <f>E44</f>
        <v>5.0999999999999996</v>
      </c>
      <c r="F43" s="30">
        <f>F44</f>
        <v>150</v>
      </c>
      <c r="G43" s="30">
        <f>G44</f>
        <v>8051.3818300000003</v>
      </c>
    </row>
    <row r="44" spans="1:75" s="27" customFormat="1" x14ac:dyDescent="0.25">
      <c r="A44" s="55"/>
      <c r="B44" s="54" t="s">
        <v>142</v>
      </c>
      <c r="C44" s="53">
        <v>2022</v>
      </c>
      <c r="D44" s="53">
        <v>10</v>
      </c>
      <c r="E44" s="52">
        <v>5.0999999999999996</v>
      </c>
      <c r="F44" s="52">
        <v>150</v>
      </c>
      <c r="G44" s="52">
        <v>8051.3818300000003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 s="33" customFormat="1" ht="14.25" x14ac:dyDescent="0.2">
      <c r="A45" s="59" t="s">
        <v>26</v>
      </c>
      <c r="B45" s="58" t="s">
        <v>4</v>
      </c>
      <c r="C45" s="66"/>
      <c r="D45" s="66"/>
      <c r="E45" s="126">
        <f>E56+E64+E67+E70+E72</f>
        <v>16.337000000000003</v>
      </c>
      <c r="F45" s="126">
        <f>F56+F64+F67+F70+F72</f>
        <v>21841.599999999999</v>
      </c>
      <c r="G45" s="126">
        <f t="shared" ref="G45" si="4">G56+G64+G67+G70+G72</f>
        <v>24921.249566666665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</row>
    <row r="46" spans="1:75" ht="55.15" hidden="1" x14ac:dyDescent="0.25">
      <c r="A46" s="11" t="s">
        <v>27</v>
      </c>
      <c r="B46" s="13" t="s">
        <v>28</v>
      </c>
      <c r="C46" s="3"/>
      <c r="D46" s="3"/>
      <c r="E46" s="28"/>
      <c r="F46" s="28"/>
      <c r="G46" s="28"/>
    </row>
    <row r="47" spans="1:75" ht="13.9" hidden="1" x14ac:dyDescent="0.25">
      <c r="A47" s="11" t="s">
        <v>30</v>
      </c>
      <c r="B47" s="13" t="s">
        <v>29</v>
      </c>
      <c r="C47" s="3"/>
      <c r="D47" s="3"/>
      <c r="E47" s="28"/>
      <c r="F47" s="28"/>
      <c r="G47" s="28"/>
    </row>
    <row r="48" spans="1:75" ht="27.6" hidden="1" x14ac:dyDescent="0.25">
      <c r="A48" s="11" t="s">
        <v>31</v>
      </c>
      <c r="B48" s="13" t="s">
        <v>32</v>
      </c>
      <c r="C48" s="3"/>
      <c r="D48" s="3"/>
      <c r="E48" s="28"/>
      <c r="F48" s="28"/>
      <c r="G48" s="28"/>
    </row>
    <row r="49" spans="1:75" ht="124.15" hidden="1" x14ac:dyDescent="0.25">
      <c r="A49" s="11" t="s">
        <v>33</v>
      </c>
      <c r="B49" s="13" t="s">
        <v>34</v>
      </c>
      <c r="C49" s="3"/>
      <c r="D49" s="3"/>
      <c r="E49" s="28"/>
      <c r="F49" s="28"/>
      <c r="G49" s="28"/>
    </row>
    <row r="50" spans="1:75" ht="55.15" hidden="1" x14ac:dyDescent="0.25">
      <c r="A50" s="11" t="s">
        <v>36</v>
      </c>
      <c r="B50" s="13" t="s">
        <v>35</v>
      </c>
      <c r="C50" s="3"/>
      <c r="D50" s="3"/>
      <c r="E50" s="28"/>
      <c r="F50" s="28"/>
      <c r="G50" s="28"/>
    </row>
    <row r="51" spans="1:75" ht="13.9" hidden="1" x14ac:dyDescent="0.25">
      <c r="A51" s="16" t="s">
        <v>72</v>
      </c>
      <c r="B51" s="15" t="s">
        <v>25</v>
      </c>
      <c r="C51" s="4"/>
      <c r="D51" s="4"/>
      <c r="E51" s="29"/>
      <c r="F51" s="29"/>
      <c r="G51" s="29"/>
    </row>
    <row r="52" spans="1:75" s="20" customFormat="1" x14ac:dyDescent="0.25">
      <c r="A52" s="31" t="s">
        <v>105</v>
      </c>
      <c r="B52" s="18" t="s">
        <v>100</v>
      </c>
      <c r="C52" s="19"/>
      <c r="D52" s="19"/>
      <c r="E52" s="30">
        <f t="shared" ref="E52:G55" si="5">E53</f>
        <v>11.791</v>
      </c>
      <c r="F52" s="30">
        <f t="shared" si="5"/>
        <v>17458.8</v>
      </c>
      <c r="G52" s="30">
        <f t="shared" si="5"/>
        <v>17277.05</v>
      </c>
    </row>
    <row r="53" spans="1:75" s="20" customFormat="1" x14ac:dyDescent="0.25">
      <c r="A53" s="31" t="s">
        <v>106</v>
      </c>
      <c r="B53" s="18" t="s">
        <v>101</v>
      </c>
      <c r="C53" s="19"/>
      <c r="D53" s="19"/>
      <c r="E53" s="30">
        <f t="shared" si="5"/>
        <v>11.791</v>
      </c>
      <c r="F53" s="30">
        <f t="shared" si="5"/>
        <v>17458.8</v>
      </c>
      <c r="G53" s="30">
        <f t="shared" si="5"/>
        <v>17277.05</v>
      </c>
    </row>
    <row r="54" spans="1:75" s="20" customFormat="1" x14ac:dyDescent="0.25">
      <c r="A54" s="31" t="s">
        <v>107</v>
      </c>
      <c r="B54" s="18" t="s">
        <v>102</v>
      </c>
      <c r="C54" s="19"/>
      <c r="D54" s="19"/>
      <c r="E54" s="30">
        <f t="shared" si="5"/>
        <v>11.791</v>
      </c>
      <c r="F54" s="30">
        <f t="shared" si="5"/>
        <v>17458.8</v>
      </c>
      <c r="G54" s="30">
        <f t="shared" si="5"/>
        <v>17277.05</v>
      </c>
    </row>
    <row r="55" spans="1:75" s="20" customFormat="1" ht="30" x14ac:dyDescent="0.25">
      <c r="A55" s="31" t="s">
        <v>108</v>
      </c>
      <c r="B55" s="18" t="s">
        <v>103</v>
      </c>
      <c r="C55" s="19"/>
      <c r="D55" s="19"/>
      <c r="E55" s="30">
        <f t="shared" si="5"/>
        <v>11.791</v>
      </c>
      <c r="F55" s="30">
        <f t="shared" si="5"/>
        <v>17458.8</v>
      </c>
      <c r="G55" s="30">
        <f t="shared" si="5"/>
        <v>17277.05</v>
      </c>
    </row>
    <row r="56" spans="1:75" s="20" customFormat="1" x14ac:dyDescent="0.25">
      <c r="A56" s="31" t="s">
        <v>109</v>
      </c>
      <c r="B56" s="18" t="s">
        <v>104</v>
      </c>
      <c r="C56" s="19"/>
      <c r="D56" s="19"/>
      <c r="E56" s="30">
        <f>SUM(E57:E62)</f>
        <v>11.791</v>
      </c>
      <c r="F56" s="30">
        <f>SUM(F57:F62)</f>
        <v>17458.8</v>
      </c>
      <c r="G56" s="30">
        <f>SUM(G57:G62)</f>
        <v>17277.05</v>
      </c>
    </row>
    <row r="57" spans="1:75" s="27" customFormat="1" x14ac:dyDescent="0.25">
      <c r="A57" s="64"/>
      <c r="B57" s="54" t="s">
        <v>165</v>
      </c>
      <c r="C57" s="53">
        <v>2021</v>
      </c>
      <c r="D57" s="53">
        <v>6</v>
      </c>
      <c r="E57" s="52">
        <v>0.41599999999999998</v>
      </c>
      <c r="F57" s="52">
        <v>3631</v>
      </c>
      <c r="G57" s="52">
        <v>514.5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 s="27" customFormat="1" x14ac:dyDescent="0.25">
      <c r="A58" s="64"/>
      <c r="B58" s="54" t="s">
        <v>165</v>
      </c>
      <c r="C58" s="53">
        <v>2021</v>
      </c>
      <c r="D58" s="53">
        <v>0.4</v>
      </c>
      <c r="E58" s="52">
        <v>2.4009999999999998</v>
      </c>
      <c r="F58" s="52">
        <v>3631</v>
      </c>
      <c r="G58" s="52">
        <v>3300.07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 s="27" customFormat="1" x14ac:dyDescent="0.25">
      <c r="A59" s="64"/>
      <c r="B59" s="54" t="s">
        <v>133</v>
      </c>
      <c r="C59" s="53">
        <v>2021</v>
      </c>
      <c r="D59" s="53">
        <v>0.4</v>
      </c>
      <c r="E59" s="52">
        <v>2.5139999999999998</v>
      </c>
      <c r="F59" s="52">
        <v>879.2</v>
      </c>
      <c r="G59" s="52">
        <v>5623.4769999999999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 s="27" customFormat="1" x14ac:dyDescent="0.25">
      <c r="A60" s="64"/>
      <c r="B60" s="54" t="s">
        <v>162</v>
      </c>
      <c r="C60" s="53">
        <v>2021</v>
      </c>
      <c r="D60" s="53">
        <v>0.4</v>
      </c>
      <c r="E60" s="52">
        <v>2.0700000000000003</v>
      </c>
      <c r="F60" s="52">
        <v>3173.6</v>
      </c>
      <c r="G60" s="52">
        <v>2162.54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 s="27" customFormat="1" x14ac:dyDescent="0.25">
      <c r="A61" s="64"/>
      <c r="B61" s="54" t="s">
        <v>166</v>
      </c>
      <c r="C61" s="53">
        <v>2021</v>
      </c>
      <c r="D61" s="53">
        <v>10</v>
      </c>
      <c r="E61" s="52">
        <v>0.96399999999999997</v>
      </c>
      <c r="F61" s="52">
        <v>3072</v>
      </c>
      <c r="G61" s="52">
        <v>185.136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 s="27" customFormat="1" x14ac:dyDescent="0.25">
      <c r="A62" s="64"/>
      <c r="B62" s="54" t="s">
        <v>166</v>
      </c>
      <c r="C62" s="53">
        <v>2021</v>
      </c>
      <c r="D62" s="53">
        <v>0.4</v>
      </c>
      <c r="E62" s="52">
        <v>3.4260000000000002</v>
      </c>
      <c r="F62" s="52">
        <v>3072</v>
      </c>
      <c r="G62" s="52">
        <v>5491.3270000000002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 s="20" customFormat="1" ht="30" x14ac:dyDescent="0.25">
      <c r="A63" s="11" t="s">
        <v>131</v>
      </c>
      <c r="B63" s="13" t="s">
        <v>130</v>
      </c>
      <c r="C63" s="19"/>
      <c r="D63" s="19"/>
      <c r="E63" s="30">
        <f>E64</f>
        <v>3.3519999999999999</v>
      </c>
      <c r="F63" s="30">
        <f>F64</f>
        <v>3173.6</v>
      </c>
      <c r="G63" s="30">
        <f>G64</f>
        <v>4629.2039999999997</v>
      </c>
    </row>
    <row r="64" spans="1:75" s="20" customFormat="1" x14ac:dyDescent="0.25">
      <c r="A64" s="11" t="s">
        <v>132</v>
      </c>
      <c r="B64" s="13" t="s">
        <v>104</v>
      </c>
      <c r="C64" s="19"/>
      <c r="D64" s="19"/>
      <c r="E64" s="30">
        <f>SUM(E65:E65)</f>
        <v>3.3519999999999999</v>
      </c>
      <c r="F64" s="30">
        <f>SUM(F65:F65)</f>
        <v>3173.6</v>
      </c>
      <c r="G64" s="30">
        <f>SUM(G65:G65)</f>
        <v>4629.2039999999997</v>
      </c>
    </row>
    <row r="65" spans="1:75" s="27" customFormat="1" x14ac:dyDescent="0.25">
      <c r="A65" s="55"/>
      <c r="B65" s="54" t="s">
        <v>162</v>
      </c>
      <c r="C65" s="53">
        <v>2021</v>
      </c>
      <c r="D65" s="53">
        <v>10</v>
      </c>
      <c r="E65" s="52">
        <v>3.3519999999999999</v>
      </c>
      <c r="F65" s="52">
        <v>3173.6</v>
      </c>
      <c r="G65" s="52">
        <v>4629.2039999999997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 s="20" customFormat="1" ht="30" x14ac:dyDescent="0.25">
      <c r="A66" s="11" t="s">
        <v>111</v>
      </c>
      <c r="B66" s="13" t="s">
        <v>103</v>
      </c>
      <c r="C66" s="19"/>
      <c r="D66" s="19"/>
      <c r="E66" s="30">
        <f>E67</f>
        <v>0.42399999999999999</v>
      </c>
      <c r="F66" s="30">
        <f>F67</f>
        <v>180</v>
      </c>
      <c r="G66" s="30">
        <f>G67</f>
        <v>1422.4179999999999</v>
      </c>
    </row>
    <row r="67" spans="1:75" s="20" customFormat="1" x14ac:dyDescent="0.25">
      <c r="A67" s="11" t="s">
        <v>112</v>
      </c>
      <c r="B67" s="13" t="s">
        <v>104</v>
      </c>
      <c r="C67" s="19"/>
      <c r="D67" s="19"/>
      <c r="E67" s="30">
        <f>SUM(E68:E68)</f>
        <v>0.42399999999999999</v>
      </c>
      <c r="F67" s="30">
        <f>SUM(F68:F68)</f>
        <v>180</v>
      </c>
      <c r="G67" s="30">
        <f>SUM(G68:G68)</f>
        <v>1422.4179999999999</v>
      </c>
    </row>
    <row r="68" spans="1:75" s="27" customFormat="1" x14ac:dyDescent="0.25">
      <c r="A68" s="55"/>
      <c r="B68" s="54" t="s">
        <v>167</v>
      </c>
      <c r="C68" s="53">
        <v>2021</v>
      </c>
      <c r="D68" s="53">
        <v>0.4</v>
      </c>
      <c r="E68" s="52">
        <v>0.42399999999999999</v>
      </c>
      <c r="F68" s="52">
        <v>180</v>
      </c>
      <c r="G68" s="52">
        <v>1422.4179999999999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 s="20" customFormat="1" ht="30" x14ac:dyDescent="0.25">
      <c r="A69" s="11" t="s">
        <v>114</v>
      </c>
      <c r="B69" s="13" t="s">
        <v>113</v>
      </c>
      <c r="C69" s="19"/>
      <c r="D69" s="19"/>
      <c r="E69" s="30">
        <f>E70</f>
        <v>0.6</v>
      </c>
      <c r="F69" s="30">
        <f>F70</f>
        <v>879.2</v>
      </c>
      <c r="G69" s="30">
        <f>G70</f>
        <v>1337.58</v>
      </c>
    </row>
    <row r="70" spans="1:75" s="20" customFormat="1" x14ac:dyDescent="0.25">
      <c r="A70" s="11" t="s">
        <v>115</v>
      </c>
      <c r="B70" s="13" t="s">
        <v>104</v>
      </c>
      <c r="C70" s="19"/>
      <c r="D70" s="19"/>
      <c r="E70" s="30">
        <f>SUM(E71:E71)</f>
        <v>0.6</v>
      </c>
      <c r="F70" s="30">
        <f>SUM(F71:F71)</f>
        <v>879.2</v>
      </c>
      <c r="G70" s="30">
        <f>SUM(G71:G71)</f>
        <v>1337.58</v>
      </c>
    </row>
    <row r="71" spans="1:75" s="27" customFormat="1" x14ac:dyDescent="0.25">
      <c r="A71" s="55"/>
      <c r="B71" s="54" t="s">
        <v>133</v>
      </c>
      <c r="C71" s="53">
        <v>2021</v>
      </c>
      <c r="D71" s="53">
        <v>10</v>
      </c>
      <c r="E71" s="52">
        <v>0.6</v>
      </c>
      <c r="F71" s="52">
        <v>879.2</v>
      </c>
      <c r="G71" s="52">
        <v>1337.58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s="20" customFormat="1" ht="60" x14ac:dyDescent="0.25">
      <c r="A72" s="17" t="s">
        <v>220</v>
      </c>
      <c r="B72" s="18" t="s">
        <v>221</v>
      </c>
      <c r="C72" s="19"/>
      <c r="D72" s="19"/>
      <c r="E72" s="30">
        <f>E73</f>
        <v>0.17</v>
      </c>
      <c r="F72" s="30">
        <f>F73</f>
        <v>150</v>
      </c>
      <c r="G72" s="30">
        <f>G73</f>
        <v>254.99756666666667</v>
      </c>
    </row>
    <row r="73" spans="1:75" s="20" customFormat="1" x14ac:dyDescent="0.25">
      <c r="A73" s="55"/>
      <c r="B73" s="54" t="s">
        <v>222</v>
      </c>
      <c r="C73" s="53">
        <v>2022</v>
      </c>
      <c r="D73" s="53">
        <v>0.4</v>
      </c>
      <c r="E73" s="52">
        <v>0.17</v>
      </c>
      <c r="F73" s="52">
        <v>150</v>
      </c>
      <c r="G73" s="52">
        <v>254.99756666666667</v>
      </c>
    </row>
    <row r="74" spans="1:75" x14ac:dyDescent="0.25">
      <c r="A74" s="59" t="s">
        <v>37</v>
      </c>
      <c r="B74" s="58" t="s">
        <v>5</v>
      </c>
      <c r="C74" s="60"/>
      <c r="D74" s="60"/>
      <c r="E74" s="127"/>
      <c r="F74" s="65">
        <v>0</v>
      </c>
      <c r="G74" s="65">
        <v>0</v>
      </c>
    </row>
    <row r="75" spans="1:75" ht="124.15" hidden="1" x14ac:dyDescent="0.25">
      <c r="A75" s="11" t="s">
        <v>39</v>
      </c>
      <c r="B75" s="13" t="s">
        <v>38</v>
      </c>
      <c r="C75" s="3"/>
      <c r="D75" s="3"/>
      <c r="E75" s="28"/>
      <c r="F75" s="28"/>
      <c r="G75" s="28"/>
    </row>
    <row r="76" spans="1:75" ht="55.15" hidden="1" x14ac:dyDescent="0.25">
      <c r="A76" s="11" t="s">
        <v>40</v>
      </c>
      <c r="B76" s="13" t="s">
        <v>41</v>
      </c>
      <c r="C76" s="3"/>
      <c r="D76" s="3"/>
      <c r="E76" s="28"/>
      <c r="F76" s="28"/>
      <c r="G76" s="28"/>
    </row>
    <row r="77" spans="1:75" ht="55.15" hidden="1" x14ac:dyDescent="0.25">
      <c r="A77" s="11" t="s">
        <v>43</v>
      </c>
      <c r="B77" s="13" t="s">
        <v>42</v>
      </c>
      <c r="C77" s="3"/>
      <c r="D77" s="3"/>
      <c r="E77" s="28"/>
      <c r="F77" s="28"/>
      <c r="G77" s="28"/>
    </row>
    <row r="78" spans="1:75" ht="13.9" hidden="1" x14ac:dyDescent="0.25">
      <c r="A78" s="16" t="s">
        <v>72</v>
      </c>
      <c r="B78" s="15" t="s">
        <v>25</v>
      </c>
      <c r="C78" s="4"/>
      <c r="D78" s="4"/>
      <c r="E78" s="29"/>
      <c r="F78" s="29"/>
      <c r="G78" s="29"/>
    </row>
    <row r="79" spans="1:75" s="32" customFormat="1" ht="76.5" customHeight="1" x14ac:dyDescent="0.25">
      <c r="A79" s="59" t="s">
        <v>45</v>
      </c>
      <c r="B79" s="58" t="s">
        <v>44</v>
      </c>
      <c r="C79" s="57"/>
      <c r="D79" s="57"/>
      <c r="E79" s="56"/>
      <c r="F79" s="56">
        <f>F87+F89+F95+F98+F102</f>
        <v>11386.6</v>
      </c>
      <c r="G79" s="56">
        <f>G87+G89+G95+G98+G102</f>
        <v>35122.886999999995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</row>
    <row r="80" spans="1:75" ht="55.15" hidden="1" x14ac:dyDescent="0.25">
      <c r="A80" s="11" t="s">
        <v>46</v>
      </c>
      <c r="B80" s="13" t="s">
        <v>47</v>
      </c>
      <c r="C80" s="3"/>
      <c r="D80" s="3"/>
      <c r="E80" s="28"/>
      <c r="F80" s="28"/>
      <c r="G80" s="28"/>
      <c r="J80" s="7" t="str">
        <f>CONCATENATE(B80,B81,B82,B83)</f>
        <v>Трансформаторные подстанции (ТП), за исключением распределительных трансформаторных подстанций (РТП) 6/0,4 кВ (j = 1), 10/0,4 кВ (j = 2), 20/0,4 кВ (j = 3), 6/10 (10/6) кВ (j = 4), 10/20 (20/10) кВ (j = 5), 6/20 (20/6) (j = 6)Однотрансформаторные (k=1), двухтрансформаторные и более (k=2)Трансформаторная мощность до 25 кВА включительно (l = 1), от 25 до 100 кВА включительно (l = 2), от 100 до 250 кВА включительно (l = 3), от 250 до 400 кВА (l = 4), от 400 до 1000 кВА включительно (l = 5), от 1000 до 1250 кВА включительно (l = 6), от 1250 кВА до 1600 кВА включительно (l = 7), от 1600 до 2000 кВА включительно (l = 8), от 2000 до 2500 кВА включительно (l = 9), от 2500 до 3150 кВА включительно (l = 10), от 3150 до 4000 кВА включительно (l = 11), свыше 4000 кВА (l = 12)Столбового/мачтового типа (m = 1), шкафного или киоскового типа (m = 2), блочного типа (m = 3)</v>
      </c>
    </row>
    <row r="81" spans="1:75" ht="27.6" hidden="1" x14ac:dyDescent="0.25">
      <c r="A81" s="11" t="s">
        <v>48</v>
      </c>
      <c r="B81" s="13" t="s">
        <v>49</v>
      </c>
      <c r="C81" s="3"/>
      <c r="D81" s="3"/>
      <c r="E81" s="28"/>
      <c r="F81" s="28"/>
      <c r="G81" s="28"/>
    </row>
    <row r="82" spans="1:75" ht="124.15" hidden="1" x14ac:dyDescent="0.25">
      <c r="A82" s="11" t="s">
        <v>51</v>
      </c>
      <c r="B82" s="13" t="s">
        <v>50</v>
      </c>
      <c r="C82" s="3"/>
      <c r="D82" s="3"/>
      <c r="E82" s="28"/>
      <c r="F82" s="28"/>
      <c r="G82" s="28"/>
    </row>
    <row r="83" spans="1:75" ht="27.6" hidden="1" x14ac:dyDescent="0.25">
      <c r="A83" s="11" t="s">
        <v>52</v>
      </c>
      <c r="B83" s="13" t="s">
        <v>53</v>
      </c>
      <c r="C83" s="3"/>
      <c r="D83" s="3"/>
      <c r="E83" s="28"/>
      <c r="F83" s="28"/>
      <c r="G83" s="28"/>
    </row>
    <row r="84" spans="1:75" ht="13.9" hidden="1" x14ac:dyDescent="0.25">
      <c r="A84" s="16" t="s">
        <v>72</v>
      </c>
      <c r="B84" s="15" t="s">
        <v>25</v>
      </c>
      <c r="C84" s="4"/>
      <c r="D84" s="4"/>
      <c r="E84" s="29"/>
      <c r="F84" s="29"/>
      <c r="G84" s="29"/>
    </row>
    <row r="85" spans="1:75" s="7" customFormat="1" x14ac:dyDescent="0.25">
      <c r="A85" s="31" t="s">
        <v>89</v>
      </c>
      <c r="B85" s="36" t="s">
        <v>134</v>
      </c>
      <c r="C85" s="37"/>
      <c r="D85" s="37"/>
      <c r="E85" s="47"/>
      <c r="F85" s="47">
        <f t="shared" ref="F85:G87" si="6">F86</f>
        <v>100</v>
      </c>
      <c r="G85" s="47">
        <f t="shared" si="6"/>
        <v>716.45100000000002</v>
      </c>
    </row>
    <row r="86" spans="1:75" s="7" customFormat="1" x14ac:dyDescent="0.25">
      <c r="A86" s="31" t="s">
        <v>129</v>
      </c>
      <c r="B86" s="36" t="s">
        <v>87</v>
      </c>
      <c r="C86" s="37"/>
      <c r="D86" s="37"/>
      <c r="E86" s="47"/>
      <c r="F86" s="47">
        <f t="shared" si="6"/>
        <v>100</v>
      </c>
      <c r="G86" s="47">
        <f t="shared" si="6"/>
        <v>716.45100000000002</v>
      </c>
    </row>
    <row r="87" spans="1:75" s="7" customFormat="1" ht="30" x14ac:dyDescent="0.25">
      <c r="A87" s="31" t="s">
        <v>135</v>
      </c>
      <c r="B87" s="36" t="s">
        <v>88</v>
      </c>
      <c r="C87" s="37"/>
      <c r="D87" s="37"/>
      <c r="E87" s="47"/>
      <c r="F87" s="47">
        <f t="shared" si="6"/>
        <v>100</v>
      </c>
      <c r="G87" s="47">
        <f t="shared" si="6"/>
        <v>716.45100000000002</v>
      </c>
    </row>
    <row r="88" spans="1:75" s="38" customFormat="1" x14ac:dyDescent="0.25">
      <c r="A88" s="64"/>
      <c r="B88" s="15" t="s">
        <v>145</v>
      </c>
      <c r="C88" s="4">
        <v>2021</v>
      </c>
      <c r="D88" s="63" t="s">
        <v>90</v>
      </c>
      <c r="E88" s="29"/>
      <c r="F88" s="29">
        <v>100</v>
      </c>
      <c r="G88" s="29">
        <v>716.45100000000002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</row>
    <row r="89" spans="1:75" s="7" customFormat="1" ht="30" x14ac:dyDescent="0.25">
      <c r="A89" s="31" t="s">
        <v>137</v>
      </c>
      <c r="B89" s="36" t="s">
        <v>136</v>
      </c>
      <c r="C89" s="37"/>
      <c r="D89" s="37"/>
      <c r="E89" s="47"/>
      <c r="F89" s="47">
        <f>SUM(F90:F91)</f>
        <v>410</v>
      </c>
      <c r="G89" s="47">
        <f>SUM(G90:G91)</f>
        <v>1878.36</v>
      </c>
    </row>
    <row r="90" spans="1:75" s="38" customFormat="1" x14ac:dyDescent="0.25">
      <c r="A90" s="64"/>
      <c r="B90" s="15" t="s">
        <v>142</v>
      </c>
      <c r="C90" s="4">
        <v>2021</v>
      </c>
      <c r="D90" s="63" t="s">
        <v>90</v>
      </c>
      <c r="E90" s="29"/>
      <c r="F90" s="29">
        <v>250</v>
      </c>
      <c r="G90" s="29">
        <v>1145.3399999999999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</row>
    <row r="91" spans="1:75" s="38" customFormat="1" x14ac:dyDescent="0.25">
      <c r="A91" s="64"/>
      <c r="B91" s="15" t="s">
        <v>143</v>
      </c>
      <c r="C91" s="4">
        <v>2021</v>
      </c>
      <c r="D91" s="63" t="s">
        <v>90</v>
      </c>
      <c r="E91" s="29"/>
      <c r="F91" s="29">
        <v>160</v>
      </c>
      <c r="G91" s="29">
        <v>733.02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</row>
    <row r="92" spans="1:75" s="20" customFormat="1" x14ac:dyDescent="0.25">
      <c r="A92" s="17" t="s">
        <v>120</v>
      </c>
      <c r="B92" s="18" t="s">
        <v>116</v>
      </c>
      <c r="C92" s="19"/>
      <c r="D92" s="19"/>
      <c r="E92" s="30"/>
      <c r="F92" s="30">
        <f t="shared" ref="F92:G94" si="7">F93</f>
        <v>6245.6</v>
      </c>
      <c r="G92" s="30">
        <f t="shared" si="7"/>
        <v>17957.759999999998</v>
      </c>
    </row>
    <row r="93" spans="1:75" s="20" customFormat="1" x14ac:dyDescent="0.25">
      <c r="A93" s="17" t="s">
        <v>121</v>
      </c>
      <c r="B93" s="18" t="s">
        <v>117</v>
      </c>
      <c r="C93" s="19"/>
      <c r="D93" s="19"/>
      <c r="E93" s="30"/>
      <c r="F93" s="30">
        <f t="shared" si="7"/>
        <v>6245.6</v>
      </c>
      <c r="G93" s="30">
        <f t="shared" si="7"/>
        <v>17957.759999999998</v>
      </c>
    </row>
    <row r="94" spans="1:75" s="20" customFormat="1" ht="30" x14ac:dyDescent="0.25">
      <c r="A94" s="17" t="s">
        <v>122</v>
      </c>
      <c r="B94" s="18" t="s">
        <v>118</v>
      </c>
      <c r="C94" s="19"/>
      <c r="D94" s="19"/>
      <c r="E94" s="30"/>
      <c r="F94" s="30">
        <f t="shared" si="7"/>
        <v>6245.6</v>
      </c>
      <c r="G94" s="30">
        <f t="shared" si="7"/>
        <v>17957.759999999998</v>
      </c>
    </row>
    <row r="95" spans="1:75" s="20" customFormat="1" x14ac:dyDescent="0.25">
      <c r="A95" s="17" t="s">
        <v>123</v>
      </c>
      <c r="B95" s="18" t="s">
        <v>119</v>
      </c>
      <c r="C95" s="19"/>
      <c r="D95" s="19"/>
      <c r="E95" s="30"/>
      <c r="F95" s="30">
        <f>SUM(F96:F97)</f>
        <v>6245.6</v>
      </c>
      <c r="G95" s="30">
        <f>SUM(G96:G97)</f>
        <v>17957.759999999998</v>
      </c>
    </row>
    <row r="96" spans="1:75" s="27" customFormat="1" x14ac:dyDescent="0.25">
      <c r="A96" s="55"/>
      <c r="B96" s="54" t="s">
        <v>166</v>
      </c>
      <c r="C96" s="53">
        <v>2021</v>
      </c>
      <c r="D96" s="62" t="s">
        <v>124</v>
      </c>
      <c r="E96" s="52"/>
      <c r="F96" s="52">
        <v>3072</v>
      </c>
      <c r="G96" s="52">
        <v>3959.7460000000001</v>
      </c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 s="27" customFormat="1" x14ac:dyDescent="0.25">
      <c r="A97" s="55"/>
      <c r="B97" s="54" t="s">
        <v>162</v>
      </c>
      <c r="C97" s="53">
        <v>2021</v>
      </c>
      <c r="D97" s="62" t="s">
        <v>124</v>
      </c>
      <c r="E97" s="52"/>
      <c r="F97" s="52">
        <v>3173.6</v>
      </c>
      <c r="G97" s="52">
        <f>6619.351+7378.663</f>
        <v>13998.013999999999</v>
      </c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 s="20" customFormat="1" ht="60" x14ac:dyDescent="0.25">
      <c r="A98" s="17" t="s">
        <v>164</v>
      </c>
      <c r="B98" s="18" t="s">
        <v>163</v>
      </c>
      <c r="C98" s="19"/>
      <c r="D98" s="44"/>
      <c r="E98" s="30"/>
      <c r="F98" s="30">
        <f>F99</f>
        <v>3631</v>
      </c>
      <c r="G98" s="30">
        <f>G99</f>
        <v>8438.0360000000001</v>
      </c>
    </row>
    <row r="99" spans="1:75" s="20" customFormat="1" x14ac:dyDescent="0.25">
      <c r="A99" s="55"/>
      <c r="B99" s="54" t="s">
        <v>165</v>
      </c>
      <c r="C99" s="53">
        <v>2021</v>
      </c>
      <c r="D99" s="62" t="s">
        <v>90</v>
      </c>
      <c r="E99" s="52"/>
      <c r="F99" s="52">
        <v>3631</v>
      </c>
      <c r="G99" s="52">
        <f>571.046+7866.99</f>
        <v>8438.0360000000001</v>
      </c>
    </row>
    <row r="100" spans="1:75" s="20" customFormat="1" x14ac:dyDescent="0.25">
      <c r="A100" s="17" t="s">
        <v>139</v>
      </c>
      <c r="B100" s="18" t="s">
        <v>138</v>
      </c>
      <c r="C100" s="19"/>
      <c r="D100" s="44"/>
      <c r="E100" s="30"/>
      <c r="F100" s="30">
        <f t="shared" ref="F100:G102" si="8">F101</f>
        <v>1000</v>
      </c>
      <c r="G100" s="30">
        <f t="shared" si="8"/>
        <v>6132.28</v>
      </c>
    </row>
    <row r="101" spans="1:75" s="20" customFormat="1" x14ac:dyDescent="0.25">
      <c r="A101" s="17" t="s">
        <v>140</v>
      </c>
      <c r="B101" s="18" t="s">
        <v>87</v>
      </c>
      <c r="C101" s="19"/>
      <c r="D101" s="44"/>
      <c r="E101" s="30"/>
      <c r="F101" s="30">
        <f t="shared" si="8"/>
        <v>1000</v>
      </c>
      <c r="G101" s="30">
        <f t="shared" si="8"/>
        <v>6132.28</v>
      </c>
    </row>
    <row r="102" spans="1:75" s="20" customFormat="1" ht="30" x14ac:dyDescent="0.25">
      <c r="A102" s="17" t="s">
        <v>141</v>
      </c>
      <c r="B102" s="18" t="s">
        <v>118</v>
      </c>
      <c r="C102" s="19"/>
      <c r="D102" s="44"/>
      <c r="E102" s="30"/>
      <c r="F102" s="30">
        <f t="shared" si="8"/>
        <v>1000</v>
      </c>
      <c r="G102" s="30">
        <f t="shared" si="8"/>
        <v>6132.28</v>
      </c>
    </row>
    <row r="103" spans="1:75" s="45" customFormat="1" x14ac:dyDescent="0.25">
      <c r="A103" s="55"/>
      <c r="B103" s="54" t="s">
        <v>142</v>
      </c>
      <c r="C103" s="53">
        <v>2021</v>
      </c>
      <c r="D103" s="61" t="s">
        <v>144</v>
      </c>
      <c r="E103" s="52"/>
      <c r="F103" s="52">
        <v>1000</v>
      </c>
      <c r="G103" s="52">
        <v>6132.28</v>
      </c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 ht="59.25" customHeight="1" x14ac:dyDescent="0.25">
      <c r="A104" s="59" t="s">
        <v>55</v>
      </c>
      <c r="B104" s="58" t="s">
        <v>54</v>
      </c>
      <c r="C104" s="60"/>
      <c r="D104" s="60"/>
      <c r="E104" s="65">
        <v>0</v>
      </c>
      <c r="F104" s="65">
        <v>0</v>
      </c>
      <c r="G104" s="65">
        <v>0</v>
      </c>
    </row>
    <row r="105" spans="1:75" ht="13.9" hidden="1" x14ac:dyDescent="0.25">
      <c r="A105" s="11" t="s">
        <v>56</v>
      </c>
      <c r="B105" s="13" t="s">
        <v>57</v>
      </c>
      <c r="C105" s="3"/>
      <c r="D105" s="3"/>
      <c r="E105" s="68"/>
      <c r="F105" s="68"/>
      <c r="G105" s="68"/>
    </row>
    <row r="106" spans="1:75" ht="27.6" hidden="1" x14ac:dyDescent="0.25">
      <c r="A106" s="11" t="s">
        <v>58</v>
      </c>
      <c r="B106" s="13" t="s">
        <v>49</v>
      </c>
      <c r="C106" s="3"/>
      <c r="D106" s="3"/>
      <c r="E106" s="68"/>
      <c r="F106" s="68"/>
      <c r="G106" s="68"/>
    </row>
    <row r="107" spans="1:75" ht="110.45" hidden="1" x14ac:dyDescent="0.25">
      <c r="A107" s="11" t="s">
        <v>59</v>
      </c>
      <c r="B107" s="13" t="s">
        <v>60</v>
      </c>
      <c r="C107" s="3"/>
      <c r="D107" s="3"/>
      <c r="E107" s="68"/>
      <c r="F107" s="68"/>
      <c r="G107" s="68"/>
    </row>
    <row r="108" spans="1:75" ht="13.9" hidden="1" x14ac:dyDescent="0.25">
      <c r="A108" s="16" t="s">
        <v>72</v>
      </c>
      <c r="B108" s="15" t="s">
        <v>25</v>
      </c>
      <c r="C108" s="4"/>
      <c r="D108" s="4"/>
      <c r="E108" s="69"/>
      <c r="F108" s="69"/>
      <c r="G108" s="69"/>
    </row>
    <row r="109" spans="1:75" ht="28.5" x14ac:dyDescent="0.25">
      <c r="A109" s="59" t="s">
        <v>61</v>
      </c>
      <c r="B109" s="58" t="s">
        <v>62</v>
      </c>
      <c r="C109" s="60"/>
      <c r="D109" s="60"/>
      <c r="E109" s="65">
        <v>0</v>
      </c>
      <c r="F109" s="65">
        <v>0</v>
      </c>
      <c r="G109" s="65">
        <v>0</v>
      </c>
    </row>
    <row r="110" spans="1:75" ht="13.9" hidden="1" x14ac:dyDescent="0.25">
      <c r="A110" s="11" t="s">
        <v>63</v>
      </c>
      <c r="B110" s="13" t="s">
        <v>64</v>
      </c>
      <c r="C110" s="3"/>
      <c r="D110" s="3"/>
      <c r="E110" s="28"/>
      <c r="F110" s="28"/>
      <c r="G110" s="28"/>
    </row>
    <row r="111" spans="1:75" ht="96.6" hidden="1" x14ac:dyDescent="0.25">
      <c r="A111" s="11" t="s">
        <v>65</v>
      </c>
      <c r="B111" s="13" t="s">
        <v>66</v>
      </c>
      <c r="C111" s="3"/>
      <c r="D111" s="3"/>
      <c r="E111" s="28"/>
      <c r="F111" s="28"/>
      <c r="G111" s="28"/>
    </row>
    <row r="112" spans="1:75" ht="13.9" hidden="1" x14ac:dyDescent="0.25">
      <c r="A112" s="16" t="s">
        <v>72</v>
      </c>
      <c r="B112" s="15" t="s">
        <v>25</v>
      </c>
      <c r="C112" s="4"/>
      <c r="D112" s="4"/>
      <c r="E112" s="29"/>
      <c r="F112" s="29"/>
      <c r="G112" s="29"/>
    </row>
    <row r="113" spans="1:75" s="32" customFormat="1" ht="47.25" customHeight="1" x14ac:dyDescent="0.25">
      <c r="A113" s="59" t="s">
        <v>67</v>
      </c>
      <c r="B113" s="58" t="s">
        <v>8</v>
      </c>
      <c r="C113" s="57"/>
      <c r="D113" s="57"/>
      <c r="E113" s="56">
        <f>E118</f>
        <v>54</v>
      </c>
      <c r="F113" s="56">
        <f>F118</f>
        <v>757</v>
      </c>
      <c r="G113" s="56">
        <f>G118</f>
        <v>1195.4322299999999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</row>
    <row r="114" spans="1:75" ht="27.6" hidden="1" x14ac:dyDescent="0.25">
      <c r="A114" s="11" t="s">
        <v>68</v>
      </c>
      <c r="B114" s="13" t="s">
        <v>69</v>
      </c>
      <c r="C114" s="3"/>
      <c r="D114" s="3"/>
      <c r="E114" s="28"/>
      <c r="F114" s="28"/>
      <c r="G114" s="28"/>
    </row>
    <row r="115" spans="1:75" ht="41.45" hidden="1" x14ac:dyDescent="0.25">
      <c r="A115" s="11" t="s">
        <v>70</v>
      </c>
      <c r="B115" s="13" t="s">
        <v>71</v>
      </c>
      <c r="C115" s="3"/>
      <c r="D115" s="3"/>
      <c r="E115" s="28"/>
      <c r="F115" s="28"/>
      <c r="G115" s="28"/>
    </row>
    <row r="116" spans="1:75" ht="13.9" hidden="1" x14ac:dyDescent="0.25">
      <c r="A116" s="16" t="s">
        <v>72</v>
      </c>
      <c r="B116" s="15" t="s">
        <v>25</v>
      </c>
      <c r="C116" s="4"/>
      <c r="D116" s="4"/>
      <c r="E116" s="29"/>
      <c r="F116" s="29"/>
      <c r="G116" s="29"/>
    </row>
    <row r="117" spans="1:75" s="20" customFormat="1" x14ac:dyDescent="0.25">
      <c r="A117" s="17" t="s">
        <v>126</v>
      </c>
      <c r="B117" s="18" t="s">
        <v>128</v>
      </c>
      <c r="C117" s="19"/>
      <c r="D117" s="19"/>
      <c r="E117" s="30">
        <f>E118</f>
        <v>54</v>
      </c>
      <c r="F117" s="30">
        <f>F118</f>
        <v>757</v>
      </c>
      <c r="G117" s="30">
        <f>G118</f>
        <v>1195.4322299999999</v>
      </c>
    </row>
    <row r="118" spans="1:75" s="20" customFormat="1" x14ac:dyDescent="0.25">
      <c r="A118" s="17" t="s">
        <v>127</v>
      </c>
      <c r="B118" s="18" t="s">
        <v>125</v>
      </c>
      <c r="C118" s="19"/>
      <c r="D118" s="19"/>
      <c r="E118" s="30">
        <f>SUM(E119:E172)</f>
        <v>54</v>
      </c>
      <c r="F118" s="30">
        <f>SUM(F119:F172)</f>
        <v>757</v>
      </c>
      <c r="G118" s="30">
        <f>SUM(G119:G172)</f>
        <v>1195.4322299999999</v>
      </c>
    </row>
    <row r="119" spans="1:75" s="27" customFormat="1" x14ac:dyDescent="0.25">
      <c r="A119" s="55"/>
      <c r="B119" s="54" t="s">
        <v>145</v>
      </c>
      <c r="C119" s="53">
        <v>2021</v>
      </c>
      <c r="D119" s="53">
        <v>0.4</v>
      </c>
      <c r="E119" s="52">
        <v>1</v>
      </c>
      <c r="F119" s="52">
        <v>15</v>
      </c>
      <c r="G119" s="52">
        <v>29.985020000000077</v>
      </c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 s="27" customFormat="1" ht="30" x14ac:dyDescent="0.25">
      <c r="A120" s="55"/>
      <c r="B120" s="54" t="s">
        <v>146</v>
      </c>
      <c r="C120" s="53">
        <v>2021</v>
      </c>
      <c r="D120" s="53">
        <v>0.4</v>
      </c>
      <c r="E120" s="52">
        <v>1</v>
      </c>
      <c r="F120" s="52">
        <v>15</v>
      </c>
      <c r="G120" s="52">
        <v>29.765000000000001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 s="27" customFormat="1" x14ac:dyDescent="0.25">
      <c r="A121" s="55"/>
      <c r="B121" s="54" t="s">
        <v>147</v>
      </c>
      <c r="C121" s="53">
        <v>2021</v>
      </c>
      <c r="D121" s="53">
        <v>0.4</v>
      </c>
      <c r="E121" s="52">
        <v>1</v>
      </c>
      <c r="F121" s="52">
        <v>15</v>
      </c>
      <c r="G121" s="52">
        <v>30.01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 s="27" customFormat="1" x14ac:dyDescent="0.25">
      <c r="A122" s="55"/>
      <c r="B122" s="54" t="s">
        <v>148</v>
      </c>
      <c r="C122" s="53">
        <v>2021</v>
      </c>
      <c r="D122" s="53">
        <v>0.4</v>
      </c>
      <c r="E122" s="52">
        <v>1</v>
      </c>
      <c r="F122" s="52">
        <v>15</v>
      </c>
      <c r="G122" s="52">
        <v>29.85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 s="27" customFormat="1" x14ac:dyDescent="0.25">
      <c r="A123" s="55"/>
      <c r="B123" s="54" t="s">
        <v>149</v>
      </c>
      <c r="C123" s="53">
        <v>2021</v>
      </c>
      <c r="D123" s="53">
        <v>0.4</v>
      </c>
      <c r="E123" s="52">
        <v>1</v>
      </c>
      <c r="F123" s="52">
        <v>15</v>
      </c>
      <c r="G123" s="52">
        <v>29.94</v>
      </c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 s="27" customFormat="1" x14ac:dyDescent="0.25">
      <c r="A124" s="55"/>
      <c r="B124" s="54" t="s">
        <v>150</v>
      </c>
      <c r="C124" s="53">
        <v>2021</v>
      </c>
      <c r="D124" s="53">
        <v>0.4</v>
      </c>
      <c r="E124" s="52">
        <v>1</v>
      </c>
      <c r="F124" s="52">
        <v>12</v>
      </c>
      <c r="G124" s="52">
        <v>29.97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 s="27" customFormat="1" x14ac:dyDescent="0.25">
      <c r="A125" s="55"/>
      <c r="B125" s="54" t="s">
        <v>151</v>
      </c>
      <c r="C125" s="53">
        <v>2021</v>
      </c>
      <c r="D125" s="53">
        <v>0.4</v>
      </c>
      <c r="E125" s="52">
        <v>1</v>
      </c>
      <c r="F125" s="52">
        <v>15</v>
      </c>
      <c r="G125" s="52">
        <v>29.92286</v>
      </c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 s="27" customFormat="1" x14ac:dyDescent="0.25">
      <c r="A126" s="55"/>
      <c r="B126" s="54" t="s">
        <v>152</v>
      </c>
      <c r="C126" s="53">
        <v>2021</v>
      </c>
      <c r="D126" s="53">
        <v>0.4</v>
      </c>
      <c r="E126" s="52">
        <v>1</v>
      </c>
      <c r="F126" s="52">
        <v>10</v>
      </c>
      <c r="G126" s="52">
        <v>29.911999999999999</v>
      </c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 s="27" customFormat="1" x14ac:dyDescent="0.25">
      <c r="A127" s="55"/>
      <c r="B127" s="54" t="s">
        <v>153</v>
      </c>
      <c r="C127" s="53">
        <v>2021</v>
      </c>
      <c r="D127" s="53">
        <v>0.4</v>
      </c>
      <c r="E127" s="52">
        <v>1</v>
      </c>
      <c r="F127" s="52">
        <v>10</v>
      </c>
      <c r="G127" s="52">
        <v>29.911999999999999</v>
      </c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 s="27" customFormat="1" x14ac:dyDescent="0.25">
      <c r="A128" s="55"/>
      <c r="B128" s="54" t="s">
        <v>154</v>
      </c>
      <c r="C128" s="53">
        <v>2021</v>
      </c>
      <c r="D128" s="53">
        <v>0.4</v>
      </c>
      <c r="E128" s="52">
        <v>1</v>
      </c>
      <c r="F128" s="52">
        <v>15</v>
      </c>
      <c r="G128" s="52">
        <v>29.911999999999999</v>
      </c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 s="27" customFormat="1" x14ac:dyDescent="0.25">
      <c r="A129" s="55"/>
      <c r="B129" s="54" t="s">
        <v>155</v>
      </c>
      <c r="C129" s="53">
        <v>2021</v>
      </c>
      <c r="D129" s="53">
        <v>0.4</v>
      </c>
      <c r="E129" s="52">
        <v>1</v>
      </c>
      <c r="F129" s="52">
        <v>12</v>
      </c>
      <c r="G129" s="52">
        <v>29.911999999999999</v>
      </c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 s="27" customFormat="1" x14ac:dyDescent="0.25">
      <c r="A130" s="55"/>
      <c r="B130" s="54" t="s">
        <v>156</v>
      </c>
      <c r="C130" s="53">
        <v>2021</v>
      </c>
      <c r="D130" s="53">
        <v>0.4</v>
      </c>
      <c r="E130" s="52">
        <v>1</v>
      </c>
      <c r="F130" s="52">
        <v>15</v>
      </c>
      <c r="G130" s="52">
        <v>29.911999999999999</v>
      </c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 s="27" customFormat="1" x14ac:dyDescent="0.25">
      <c r="A131" s="55"/>
      <c r="B131" s="54" t="s">
        <v>157</v>
      </c>
      <c r="C131" s="53">
        <v>2021</v>
      </c>
      <c r="D131" s="53">
        <v>0.4</v>
      </c>
      <c r="E131" s="52">
        <v>1</v>
      </c>
      <c r="F131" s="52">
        <v>12</v>
      </c>
      <c r="G131" s="52">
        <v>29.911999999999999</v>
      </c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 s="27" customFormat="1" x14ac:dyDescent="0.25">
      <c r="A132" s="55"/>
      <c r="B132" s="54" t="s">
        <v>158</v>
      </c>
      <c r="C132" s="53">
        <v>2021</v>
      </c>
      <c r="D132" s="53">
        <v>0.4</v>
      </c>
      <c r="E132" s="52">
        <v>1</v>
      </c>
      <c r="F132" s="52">
        <v>10</v>
      </c>
      <c r="G132" s="52">
        <v>29.911999999999999</v>
      </c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 s="27" customFormat="1" x14ac:dyDescent="0.25">
      <c r="A133" s="55"/>
      <c r="B133" s="54" t="s">
        <v>159</v>
      </c>
      <c r="C133" s="53">
        <v>2021</v>
      </c>
      <c r="D133" s="53">
        <v>0.4</v>
      </c>
      <c r="E133" s="52">
        <v>1</v>
      </c>
      <c r="F133" s="52">
        <v>15</v>
      </c>
      <c r="G133" s="52">
        <v>29.911999999999999</v>
      </c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 s="27" customFormat="1" x14ac:dyDescent="0.25">
      <c r="A134" s="55"/>
      <c r="B134" s="54" t="s">
        <v>160</v>
      </c>
      <c r="C134" s="53">
        <v>2021</v>
      </c>
      <c r="D134" s="53">
        <v>0.4</v>
      </c>
      <c r="E134" s="52">
        <v>1</v>
      </c>
      <c r="F134" s="52">
        <v>15</v>
      </c>
      <c r="G134" s="52">
        <v>29.911999999999999</v>
      </c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 s="27" customFormat="1" x14ac:dyDescent="0.25">
      <c r="A135" s="55"/>
      <c r="B135" s="54" t="s">
        <v>161</v>
      </c>
      <c r="C135" s="53">
        <v>2021</v>
      </c>
      <c r="D135" s="53">
        <v>0.4</v>
      </c>
      <c r="E135" s="52">
        <v>1</v>
      </c>
      <c r="F135" s="52">
        <v>15</v>
      </c>
      <c r="G135" s="52">
        <v>29.911999999999999</v>
      </c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 s="27" customFormat="1" x14ac:dyDescent="0.25">
      <c r="A136" s="55"/>
      <c r="B136" s="54" t="s">
        <v>223</v>
      </c>
      <c r="C136" s="53">
        <v>2022</v>
      </c>
      <c r="D136" s="53">
        <v>0.4</v>
      </c>
      <c r="E136" s="52">
        <v>1</v>
      </c>
      <c r="F136" s="52">
        <v>15</v>
      </c>
      <c r="G136" s="52">
        <v>18.358591666666669</v>
      </c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 s="27" customFormat="1" x14ac:dyDescent="0.25">
      <c r="A137" s="55"/>
      <c r="B137" s="54" t="s">
        <v>224</v>
      </c>
      <c r="C137" s="53">
        <v>2022</v>
      </c>
      <c r="D137" s="53">
        <v>0.4</v>
      </c>
      <c r="E137" s="52">
        <v>1</v>
      </c>
      <c r="F137" s="52">
        <v>15</v>
      </c>
      <c r="G137" s="52">
        <v>18.358591666666669</v>
      </c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 s="27" customFormat="1" x14ac:dyDescent="0.25">
      <c r="A138" s="55"/>
      <c r="B138" s="54" t="s">
        <v>225</v>
      </c>
      <c r="C138" s="53">
        <v>2022</v>
      </c>
      <c r="D138" s="53">
        <v>0.4</v>
      </c>
      <c r="E138" s="52">
        <v>1</v>
      </c>
      <c r="F138" s="52">
        <v>15</v>
      </c>
      <c r="G138" s="52">
        <v>19.734366666666666</v>
      </c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 s="27" customFormat="1" x14ac:dyDescent="0.25">
      <c r="A139" s="55"/>
      <c r="B139" s="54" t="s">
        <v>226</v>
      </c>
      <c r="C139" s="53">
        <v>2022</v>
      </c>
      <c r="D139" s="53">
        <v>0.4</v>
      </c>
      <c r="E139" s="52">
        <v>1</v>
      </c>
      <c r="F139" s="52">
        <v>15</v>
      </c>
      <c r="G139" s="52">
        <v>18.358591666666669</v>
      </c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 s="27" customFormat="1" x14ac:dyDescent="0.25">
      <c r="A140" s="55"/>
      <c r="B140" s="54" t="s">
        <v>227</v>
      </c>
      <c r="C140" s="53">
        <v>2022</v>
      </c>
      <c r="D140" s="53">
        <v>0.4</v>
      </c>
      <c r="E140" s="52">
        <v>1</v>
      </c>
      <c r="F140" s="52">
        <v>15</v>
      </c>
      <c r="G140" s="52">
        <v>22.61665</v>
      </c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 s="27" customFormat="1" x14ac:dyDescent="0.25">
      <c r="A141" s="55"/>
      <c r="B141" s="54" t="s">
        <v>228</v>
      </c>
      <c r="C141" s="53">
        <v>2022</v>
      </c>
      <c r="D141" s="53">
        <v>0.4</v>
      </c>
      <c r="E141" s="52">
        <v>1</v>
      </c>
      <c r="F141" s="52">
        <v>15</v>
      </c>
      <c r="G141" s="52">
        <v>18.358591666666669</v>
      </c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 s="27" customFormat="1" x14ac:dyDescent="0.25">
      <c r="A142" s="55"/>
      <c r="B142" s="54" t="s">
        <v>229</v>
      </c>
      <c r="C142" s="53">
        <v>2022</v>
      </c>
      <c r="D142" s="53">
        <v>0.4</v>
      </c>
      <c r="E142" s="52">
        <v>1</v>
      </c>
      <c r="F142" s="52">
        <v>15</v>
      </c>
      <c r="G142" s="52">
        <v>23.444183333333335</v>
      </c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 s="27" customFormat="1" x14ac:dyDescent="0.25">
      <c r="A143" s="55"/>
      <c r="B143" s="54" t="s">
        <v>230</v>
      </c>
      <c r="C143" s="53">
        <v>2022</v>
      </c>
      <c r="D143" s="53">
        <v>0.4</v>
      </c>
      <c r="E143" s="52">
        <v>1</v>
      </c>
      <c r="F143" s="52">
        <v>15</v>
      </c>
      <c r="G143" s="52">
        <v>18.751850000000001</v>
      </c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 s="27" customFormat="1" ht="45" x14ac:dyDescent="0.25">
      <c r="A144" s="55"/>
      <c r="B144" s="54" t="s">
        <v>231</v>
      </c>
      <c r="C144" s="53">
        <v>2022</v>
      </c>
      <c r="D144" s="53">
        <v>0.4</v>
      </c>
      <c r="E144" s="52">
        <v>1</v>
      </c>
      <c r="F144" s="52">
        <v>15</v>
      </c>
      <c r="G144" s="52">
        <v>18.358591666666669</v>
      </c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 s="27" customFormat="1" x14ac:dyDescent="0.25">
      <c r="A145" s="55"/>
      <c r="B145" s="54" t="s">
        <v>232</v>
      </c>
      <c r="C145" s="53">
        <v>2022</v>
      </c>
      <c r="D145" s="53">
        <v>0.4</v>
      </c>
      <c r="E145" s="52">
        <v>1</v>
      </c>
      <c r="F145" s="52">
        <v>15</v>
      </c>
      <c r="G145" s="52">
        <v>18.358591666666669</v>
      </c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 s="27" customFormat="1" ht="30" x14ac:dyDescent="0.25">
      <c r="A146" s="55"/>
      <c r="B146" s="54" t="s">
        <v>233</v>
      </c>
      <c r="C146" s="53">
        <v>2022</v>
      </c>
      <c r="D146" s="53">
        <v>0.4</v>
      </c>
      <c r="E146" s="52">
        <v>1</v>
      </c>
      <c r="F146" s="52">
        <v>15</v>
      </c>
      <c r="G146" s="52">
        <v>18.358591666666669</v>
      </c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 s="27" customFormat="1" x14ac:dyDescent="0.25">
      <c r="A147" s="55"/>
      <c r="B147" s="54" t="s">
        <v>234</v>
      </c>
      <c r="C147" s="53">
        <v>2022</v>
      </c>
      <c r="D147" s="53">
        <v>0.4</v>
      </c>
      <c r="E147" s="52">
        <v>1</v>
      </c>
      <c r="F147" s="52">
        <v>15</v>
      </c>
      <c r="G147" s="52">
        <v>18.358591666666669</v>
      </c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 s="27" customFormat="1" ht="30" x14ac:dyDescent="0.25">
      <c r="A148" s="55"/>
      <c r="B148" s="54" t="s">
        <v>235</v>
      </c>
      <c r="C148" s="53">
        <v>2022</v>
      </c>
      <c r="D148" s="53">
        <v>0.4</v>
      </c>
      <c r="E148" s="52">
        <v>1</v>
      </c>
      <c r="F148" s="52">
        <v>15</v>
      </c>
      <c r="G148" s="52">
        <v>18.358591666666669</v>
      </c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 s="27" customFormat="1" ht="45" x14ac:dyDescent="0.25">
      <c r="A149" s="55"/>
      <c r="B149" s="54" t="s">
        <v>236</v>
      </c>
      <c r="C149" s="53">
        <v>2022</v>
      </c>
      <c r="D149" s="53">
        <v>0.4</v>
      </c>
      <c r="E149" s="52">
        <v>1</v>
      </c>
      <c r="F149" s="52">
        <v>15</v>
      </c>
      <c r="G149" s="52">
        <v>18.358591666666669</v>
      </c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 s="27" customFormat="1" ht="45" x14ac:dyDescent="0.25">
      <c r="A150" s="55"/>
      <c r="B150" s="54" t="s">
        <v>237</v>
      </c>
      <c r="C150" s="53">
        <v>2022</v>
      </c>
      <c r="D150" s="53">
        <v>0.4</v>
      </c>
      <c r="E150" s="52">
        <v>1</v>
      </c>
      <c r="F150" s="52">
        <v>15</v>
      </c>
      <c r="G150" s="52">
        <v>18.358591666666669</v>
      </c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 s="27" customFormat="1" x14ac:dyDescent="0.25">
      <c r="A151" s="55"/>
      <c r="B151" s="54" t="s">
        <v>238</v>
      </c>
      <c r="C151" s="53">
        <v>2022</v>
      </c>
      <c r="D151" s="53">
        <v>0.4</v>
      </c>
      <c r="E151" s="52">
        <v>1</v>
      </c>
      <c r="F151" s="52">
        <v>15</v>
      </c>
      <c r="G151" s="52">
        <v>23.444183333333335</v>
      </c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 s="27" customFormat="1" x14ac:dyDescent="0.25">
      <c r="A152" s="55"/>
      <c r="B152" s="54" t="s">
        <v>239</v>
      </c>
      <c r="C152" s="53">
        <v>2022</v>
      </c>
      <c r="D152" s="53">
        <v>0.4</v>
      </c>
      <c r="E152" s="52">
        <v>1</v>
      </c>
      <c r="F152" s="52">
        <v>15</v>
      </c>
      <c r="G152" s="52">
        <v>23.444183333333335</v>
      </c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 s="27" customFormat="1" x14ac:dyDescent="0.25">
      <c r="A153" s="55"/>
      <c r="B153" s="54" t="s">
        <v>240</v>
      </c>
      <c r="C153" s="53">
        <v>2022</v>
      </c>
      <c r="D153" s="53">
        <v>0.4</v>
      </c>
      <c r="E153" s="52">
        <v>1</v>
      </c>
      <c r="F153" s="52">
        <v>15</v>
      </c>
      <c r="G153" s="52">
        <v>19.491691666666664</v>
      </c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 s="27" customFormat="1" ht="60" x14ac:dyDescent="0.25">
      <c r="A154" s="55"/>
      <c r="B154" s="54" t="s">
        <v>241</v>
      </c>
      <c r="C154" s="53">
        <v>2022</v>
      </c>
      <c r="D154" s="53">
        <v>0.4</v>
      </c>
      <c r="E154" s="52">
        <v>1</v>
      </c>
      <c r="F154" s="52">
        <v>15</v>
      </c>
      <c r="G154" s="52">
        <v>18.358591666666669</v>
      </c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 s="27" customFormat="1" x14ac:dyDescent="0.25">
      <c r="A155" s="55"/>
      <c r="B155" s="54" t="s">
        <v>242</v>
      </c>
      <c r="C155" s="53">
        <v>2022</v>
      </c>
      <c r="D155" s="53">
        <v>0.4</v>
      </c>
      <c r="E155" s="52">
        <v>1</v>
      </c>
      <c r="F155" s="52">
        <v>15</v>
      </c>
      <c r="G155" s="52">
        <v>16.772400000000001</v>
      </c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 s="27" customFormat="1" x14ac:dyDescent="0.25">
      <c r="A156" s="55"/>
      <c r="B156" s="54" t="s">
        <v>243</v>
      </c>
      <c r="C156" s="53">
        <v>2022</v>
      </c>
      <c r="D156" s="53">
        <v>0.4</v>
      </c>
      <c r="E156" s="52">
        <v>1</v>
      </c>
      <c r="F156" s="52">
        <v>15</v>
      </c>
      <c r="G156" s="52">
        <v>18.358591666666669</v>
      </c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 s="27" customFormat="1" x14ac:dyDescent="0.25">
      <c r="A157" s="55"/>
      <c r="B157" s="54" t="s">
        <v>244</v>
      </c>
      <c r="C157" s="53">
        <v>2022</v>
      </c>
      <c r="D157" s="53">
        <v>0.4</v>
      </c>
      <c r="E157" s="52">
        <v>1</v>
      </c>
      <c r="F157" s="52">
        <v>15</v>
      </c>
      <c r="G157" s="52">
        <v>16.772400000000001</v>
      </c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 s="27" customFormat="1" x14ac:dyDescent="0.25">
      <c r="A158" s="55"/>
      <c r="B158" s="54" t="s">
        <v>245</v>
      </c>
      <c r="C158" s="53">
        <v>2022</v>
      </c>
      <c r="D158" s="53">
        <v>0.4</v>
      </c>
      <c r="E158" s="52">
        <v>1</v>
      </c>
      <c r="F158" s="52">
        <v>15</v>
      </c>
      <c r="G158" s="52">
        <v>18.751850000000001</v>
      </c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 s="27" customFormat="1" x14ac:dyDescent="0.25">
      <c r="A159" s="55"/>
      <c r="B159" s="54" t="s">
        <v>246</v>
      </c>
      <c r="C159" s="53">
        <v>2022</v>
      </c>
      <c r="D159" s="53">
        <v>0.4</v>
      </c>
      <c r="E159" s="52">
        <v>1</v>
      </c>
      <c r="F159" s="52">
        <v>15</v>
      </c>
      <c r="G159" s="52">
        <v>14.068058333333331</v>
      </c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 s="27" customFormat="1" ht="30" x14ac:dyDescent="0.25">
      <c r="A160" s="55"/>
      <c r="B160" s="54" t="s">
        <v>247</v>
      </c>
      <c r="C160" s="53">
        <v>2022</v>
      </c>
      <c r="D160" s="53">
        <v>0.4</v>
      </c>
      <c r="E160" s="52">
        <v>1</v>
      </c>
      <c r="F160" s="52">
        <v>15</v>
      </c>
      <c r="G160" s="52">
        <v>18.705591666666667</v>
      </c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 s="27" customFormat="1" x14ac:dyDescent="0.25">
      <c r="A161" s="55"/>
      <c r="B161" s="54" t="s">
        <v>248</v>
      </c>
      <c r="C161" s="53">
        <v>2022</v>
      </c>
      <c r="D161" s="53">
        <v>0.4</v>
      </c>
      <c r="E161" s="52">
        <v>1</v>
      </c>
      <c r="F161" s="52">
        <v>5</v>
      </c>
      <c r="G161" s="52">
        <v>10.665716666666667</v>
      </c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 s="27" customFormat="1" x14ac:dyDescent="0.25">
      <c r="A162" s="55"/>
      <c r="B162" s="54" t="s">
        <v>249</v>
      </c>
      <c r="C162" s="53">
        <v>2022</v>
      </c>
      <c r="D162" s="53">
        <v>0.4</v>
      </c>
      <c r="E162" s="52">
        <v>1</v>
      </c>
      <c r="F162" s="52">
        <v>15</v>
      </c>
      <c r="G162" s="52">
        <v>14.895241666666667</v>
      </c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 s="27" customFormat="1" x14ac:dyDescent="0.25">
      <c r="A163" s="55"/>
      <c r="B163" s="54" t="s">
        <v>250</v>
      </c>
      <c r="C163" s="53">
        <v>2022</v>
      </c>
      <c r="D163" s="53">
        <v>0.4</v>
      </c>
      <c r="E163" s="52">
        <v>1</v>
      </c>
      <c r="F163" s="52">
        <v>15</v>
      </c>
      <c r="G163" s="52">
        <v>18.448741666666667</v>
      </c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 s="27" customFormat="1" x14ac:dyDescent="0.25">
      <c r="A164" s="55"/>
      <c r="B164" s="54" t="s">
        <v>251</v>
      </c>
      <c r="C164" s="53">
        <v>2022</v>
      </c>
      <c r="D164" s="53">
        <v>0.4</v>
      </c>
      <c r="E164" s="52">
        <v>1</v>
      </c>
      <c r="F164" s="52">
        <v>15</v>
      </c>
      <c r="G164" s="52">
        <v>16.484908333333333</v>
      </c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 s="27" customFormat="1" ht="60" x14ac:dyDescent="0.25">
      <c r="A165" s="55"/>
      <c r="B165" s="54" t="s">
        <v>252</v>
      </c>
      <c r="C165" s="53">
        <v>2022</v>
      </c>
      <c r="D165" s="53">
        <v>0.4</v>
      </c>
      <c r="E165" s="52">
        <v>1</v>
      </c>
      <c r="F165" s="52">
        <v>15</v>
      </c>
      <c r="G165" s="52">
        <v>18.358591666666669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 s="27" customFormat="1" x14ac:dyDescent="0.25">
      <c r="A166" s="55"/>
      <c r="B166" s="54" t="s">
        <v>253</v>
      </c>
      <c r="C166" s="53">
        <v>2022</v>
      </c>
      <c r="D166" s="53">
        <v>0.4</v>
      </c>
      <c r="E166" s="52">
        <v>1</v>
      </c>
      <c r="F166" s="52">
        <v>15</v>
      </c>
      <c r="G166" s="52">
        <v>19.082383333333333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 s="27" customFormat="1" ht="45" x14ac:dyDescent="0.25">
      <c r="A167" s="55"/>
      <c r="B167" s="54" t="s">
        <v>254</v>
      </c>
      <c r="C167" s="53">
        <v>2022</v>
      </c>
      <c r="D167" s="53">
        <v>0.4</v>
      </c>
      <c r="E167" s="52">
        <v>1</v>
      </c>
      <c r="F167" s="52">
        <v>15</v>
      </c>
      <c r="G167" s="52">
        <v>18.358591666666669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 s="27" customFormat="1" x14ac:dyDescent="0.25">
      <c r="A168" s="55"/>
      <c r="B168" s="54" t="s">
        <v>255</v>
      </c>
      <c r="C168" s="53">
        <v>2022</v>
      </c>
      <c r="D168" s="53">
        <v>0.4</v>
      </c>
      <c r="E168" s="52">
        <v>1</v>
      </c>
      <c r="F168" s="52">
        <v>15</v>
      </c>
      <c r="G168" s="52">
        <v>23.444183333333335</v>
      </c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 s="27" customFormat="1" x14ac:dyDescent="0.25">
      <c r="A169" s="55"/>
      <c r="B169" s="54" t="s">
        <v>288</v>
      </c>
      <c r="C169" s="53">
        <v>2023</v>
      </c>
      <c r="D169" s="53">
        <v>0.4</v>
      </c>
      <c r="E169" s="52">
        <v>1</v>
      </c>
      <c r="F169" s="52">
        <v>3</v>
      </c>
      <c r="G169" s="52">
        <f>17876.4/1.2/1000</f>
        <v>14.897000000000002</v>
      </c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 s="27" customFormat="1" ht="75" x14ac:dyDescent="0.25">
      <c r="A170" s="55"/>
      <c r="B170" s="54" t="s">
        <v>289</v>
      </c>
      <c r="C170" s="53">
        <v>2023</v>
      </c>
      <c r="D170" s="53">
        <v>0.4</v>
      </c>
      <c r="E170" s="52">
        <v>1</v>
      </c>
      <c r="F170" s="52">
        <v>15</v>
      </c>
      <c r="G170" s="52">
        <f>22619.24/1.2/1000</f>
        <v>18.849366666666668</v>
      </c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 s="27" customFormat="1" x14ac:dyDescent="0.25">
      <c r="A171" s="55"/>
      <c r="B171" s="54" t="s">
        <v>290</v>
      </c>
      <c r="C171" s="53">
        <v>2023</v>
      </c>
      <c r="D171" s="53">
        <v>0.4</v>
      </c>
      <c r="E171" s="52">
        <v>1</v>
      </c>
      <c r="F171" s="52">
        <v>8</v>
      </c>
      <c r="G171" s="52">
        <f>22739.24/1.2/1000</f>
        <v>18.94936666666667</v>
      </c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 s="27" customFormat="1" x14ac:dyDescent="0.25">
      <c r="A172" s="55"/>
      <c r="B172" s="54" t="s">
        <v>291</v>
      </c>
      <c r="C172" s="53">
        <v>2023</v>
      </c>
      <c r="D172" s="53">
        <v>0.4</v>
      </c>
      <c r="E172" s="52">
        <v>1</v>
      </c>
      <c r="F172" s="52">
        <v>15</v>
      </c>
      <c r="G172" s="52">
        <f>23731.39/1.2/1000</f>
        <v>19.776158333333331</v>
      </c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 s="20" customFormat="1" x14ac:dyDescent="0.25">
      <c r="A173" s="24"/>
      <c r="B173" s="25"/>
      <c r="C173" s="26"/>
      <c r="D173" s="26"/>
      <c r="E173" s="26"/>
      <c r="F173" s="26"/>
      <c r="G173" s="26"/>
    </row>
    <row r="174" spans="1:75" s="20" customFormat="1" x14ac:dyDescent="0.25">
      <c r="A174" s="24"/>
      <c r="B174" s="25"/>
      <c r="C174" s="26"/>
      <c r="D174" s="26"/>
      <c r="E174" s="26"/>
      <c r="F174" s="26"/>
      <c r="G174" s="26"/>
    </row>
    <row r="175" spans="1:75" s="20" customFormat="1" x14ac:dyDescent="0.25">
      <c r="A175" s="24"/>
      <c r="B175" s="25"/>
      <c r="C175" s="26"/>
      <c r="D175" s="26"/>
      <c r="E175" s="26"/>
      <c r="F175" s="26"/>
      <c r="G175" s="26"/>
    </row>
    <row r="176" spans="1:75" s="51" customFormat="1" ht="15.75" x14ac:dyDescent="0.25">
      <c r="A176" s="48"/>
      <c r="B176" s="49" t="s">
        <v>256</v>
      </c>
      <c r="C176" s="50"/>
      <c r="D176" s="50"/>
      <c r="E176" s="50"/>
      <c r="F176" s="50" t="s">
        <v>257</v>
      </c>
      <c r="G176" s="50"/>
    </row>
    <row r="178" spans="9:10" x14ac:dyDescent="0.25">
      <c r="I178" s="43"/>
      <c r="J178" s="43"/>
    </row>
    <row r="179" spans="9:10" x14ac:dyDescent="0.25">
      <c r="I179" s="43"/>
      <c r="J179" s="43"/>
    </row>
    <row r="181" spans="9:10" x14ac:dyDescent="0.25">
      <c r="I181" s="43"/>
    </row>
    <row r="183" spans="9:10" x14ac:dyDescent="0.25">
      <c r="I183" s="43"/>
    </row>
    <row r="184" spans="9:10" x14ac:dyDescent="0.25">
      <c r="I184" s="43"/>
    </row>
    <row r="185" spans="9:10" x14ac:dyDescent="0.25">
      <c r="I185" s="43"/>
    </row>
  </sheetData>
  <mergeCells count="5">
    <mergeCell ref="A6:G6"/>
    <mergeCell ref="F1:G1"/>
    <mergeCell ref="A3:G3"/>
    <mergeCell ref="A4:G4"/>
    <mergeCell ref="A5:G5"/>
  </mergeCells>
  <pageMargins left="0.39370078740157483" right="0.39370078740157483" top="0.47244094488188981" bottom="0.19685039370078741" header="0.31496062992125984" footer="0"/>
  <pageSetup paperSize="9" scale="82" fitToHeight="0" orientation="landscape" r:id="rId1"/>
  <rowBreaks count="3" manualBreakCount="3">
    <brk id="73" max="6" man="1"/>
    <brk id="81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R33"/>
  <sheetViews>
    <sheetView view="pageBreakPreview" zoomScale="70" zoomScaleNormal="70" zoomScaleSheetLayoutView="70" workbookViewId="0">
      <selection activeCell="AA18" sqref="AA18"/>
    </sheetView>
  </sheetViews>
  <sheetFormatPr defaultRowHeight="15" x14ac:dyDescent="0.25"/>
  <cols>
    <col min="1" max="1" width="6" customWidth="1"/>
    <col min="2" max="2" width="37.85546875" customWidth="1"/>
    <col min="3" max="3" width="21.85546875" customWidth="1"/>
    <col min="4" max="4" width="22" customWidth="1"/>
    <col min="5" max="5" width="19.85546875" customWidth="1"/>
    <col min="6" max="6" width="14.85546875" customWidth="1"/>
    <col min="7" max="7" width="12.85546875" customWidth="1"/>
    <col min="8" max="8" width="16.140625" customWidth="1"/>
    <col min="9" max="9" width="12.85546875" customWidth="1"/>
    <col min="10" max="10" width="16.85546875" customWidth="1"/>
    <col min="11" max="11" width="12.7109375" customWidth="1"/>
    <col min="12" max="12" width="16.28515625" customWidth="1"/>
    <col min="13" max="13" width="15.140625" customWidth="1"/>
    <col min="14" max="14" width="15.85546875" customWidth="1"/>
    <col min="16" max="16" width="11.42578125" style="133" customWidth="1"/>
  </cols>
  <sheetData>
    <row r="1" spans="1:17" ht="27.75" customHeight="1" x14ac:dyDescent="0.25">
      <c r="K1" s="164" t="s">
        <v>264</v>
      </c>
      <c r="L1" s="165"/>
      <c r="M1" s="165"/>
      <c r="N1" s="165"/>
    </row>
    <row r="2" spans="1:17" ht="27.75" customHeight="1" x14ac:dyDescent="0.25">
      <c r="K2" s="165"/>
      <c r="L2" s="165"/>
      <c r="M2" s="165"/>
      <c r="N2" s="165"/>
    </row>
    <row r="3" spans="1:17" ht="17.25" customHeight="1" x14ac:dyDescent="0.25">
      <c r="K3" s="165"/>
      <c r="L3" s="165"/>
      <c r="M3" s="165"/>
      <c r="N3" s="165"/>
    </row>
    <row r="5" spans="1:17" ht="18.75" x14ac:dyDescent="0.3">
      <c r="B5" s="166" t="s">
        <v>265</v>
      </c>
      <c r="C5" s="166"/>
      <c r="D5" s="166"/>
      <c r="E5" s="166"/>
      <c r="F5" s="166"/>
      <c r="G5" s="166"/>
      <c r="H5" s="166"/>
      <c r="I5" s="167"/>
      <c r="J5" s="167"/>
      <c r="K5" s="167"/>
      <c r="L5" s="167"/>
      <c r="M5" s="167"/>
      <c r="N5" s="167"/>
    </row>
    <row r="6" spans="1:17" ht="15.75" x14ac:dyDescent="0.25"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</row>
    <row r="7" spans="1:17" s="72" customFormat="1" ht="15.75" x14ac:dyDescent="0.25">
      <c r="B7" s="73"/>
      <c r="C7" s="73"/>
      <c r="D7" s="73"/>
      <c r="E7" s="168" t="s">
        <v>73</v>
      </c>
      <c r="F7" s="168"/>
      <c r="G7" s="168"/>
      <c r="H7" s="168"/>
      <c r="I7" s="74"/>
      <c r="J7" s="74"/>
      <c r="K7" s="74"/>
      <c r="L7" s="74"/>
      <c r="M7" s="74"/>
      <c r="N7" s="74"/>
      <c r="P7" s="134"/>
    </row>
    <row r="8" spans="1:17" s="72" customFormat="1" x14ac:dyDescent="0.25">
      <c r="B8" s="75"/>
      <c r="C8" s="75"/>
      <c r="D8" s="75"/>
      <c r="E8" s="169" t="s">
        <v>266</v>
      </c>
      <c r="F8" s="169"/>
      <c r="G8" s="169"/>
      <c r="H8" s="169"/>
      <c r="I8" s="75"/>
      <c r="J8" s="75"/>
      <c r="K8" s="75"/>
      <c r="L8" s="76"/>
      <c r="M8" s="76"/>
      <c r="N8" s="76"/>
      <c r="P8" s="134"/>
    </row>
    <row r="9" spans="1:17" s="72" customFormat="1" ht="15.75" x14ac:dyDescent="0.25">
      <c r="B9" s="75"/>
      <c r="C9" s="75"/>
      <c r="D9" s="75"/>
      <c r="E9" s="170" t="s">
        <v>263</v>
      </c>
      <c r="F9" s="171"/>
      <c r="G9" s="171"/>
      <c r="H9" s="171"/>
      <c r="I9" s="75"/>
      <c r="J9" s="75"/>
      <c r="K9" s="75"/>
      <c r="L9" s="76"/>
      <c r="M9" s="76"/>
      <c r="N9" s="76"/>
      <c r="P9" s="134"/>
    </row>
    <row r="10" spans="1:17" x14ac:dyDescent="0.25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8"/>
      <c r="M10" s="78"/>
      <c r="N10" s="78"/>
    </row>
    <row r="11" spans="1:17" ht="15.75" x14ac:dyDescent="0.25">
      <c r="A11" s="146" t="s">
        <v>168</v>
      </c>
      <c r="B11" s="146" t="s">
        <v>169</v>
      </c>
      <c r="C11" s="148" t="s">
        <v>170</v>
      </c>
      <c r="D11" s="148"/>
      <c r="E11" s="148"/>
      <c r="F11" s="149"/>
      <c r="G11" s="149"/>
      <c r="H11" s="149"/>
      <c r="I11" s="149"/>
      <c r="J11" s="149"/>
      <c r="K11" s="149"/>
      <c r="L11" s="150" t="s">
        <v>171</v>
      </c>
      <c r="M11" s="151"/>
      <c r="N11" s="152"/>
    </row>
    <row r="12" spans="1:17" ht="35.25" customHeight="1" x14ac:dyDescent="0.25">
      <c r="A12" s="147"/>
      <c r="B12" s="147"/>
      <c r="C12" s="146" t="s">
        <v>172</v>
      </c>
      <c r="D12" s="146"/>
      <c r="E12" s="146"/>
      <c r="F12" s="156" t="s">
        <v>173</v>
      </c>
      <c r="G12" s="157"/>
      <c r="H12" s="157"/>
      <c r="I12" s="156" t="s">
        <v>174</v>
      </c>
      <c r="J12" s="157"/>
      <c r="K12" s="157"/>
      <c r="L12" s="153"/>
      <c r="M12" s="154"/>
      <c r="N12" s="155"/>
    </row>
    <row r="13" spans="1:17" x14ac:dyDescent="0.25">
      <c r="A13" s="147"/>
      <c r="B13" s="147"/>
      <c r="C13" s="79" t="s">
        <v>175</v>
      </c>
      <c r="D13" s="79" t="s">
        <v>258</v>
      </c>
      <c r="E13" s="79" t="s">
        <v>267</v>
      </c>
      <c r="F13" s="79" t="s">
        <v>175</v>
      </c>
      <c r="G13" s="79" t="s">
        <v>258</v>
      </c>
      <c r="H13" s="79" t="s">
        <v>267</v>
      </c>
      <c r="I13" s="79" t="s">
        <v>175</v>
      </c>
      <c r="J13" s="79" t="s">
        <v>258</v>
      </c>
      <c r="K13" s="79" t="s">
        <v>267</v>
      </c>
      <c r="L13" s="79" t="s">
        <v>268</v>
      </c>
      <c r="M13" s="79" t="s">
        <v>258</v>
      </c>
      <c r="N13" s="79" t="s">
        <v>267</v>
      </c>
    </row>
    <row r="14" spans="1:17" ht="71.25" x14ac:dyDescent="0.25">
      <c r="A14" s="147"/>
      <c r="B14" s="147"/>
      <c r="C14" s="5" t="s">
        <v>176</v>
      </c>
      <c r="D14" s="5" t="s">
        <v>176</v>
      </c>
      <c r="E14" s="5" t="s">
        <v>176</v>
      </c>
      <c r="F14" s="80" t="s">
        <v>177</v>
      </c>
      <c r="G14" s="80" t="s">
        <v>177</v>
      </c>
      <c r="H14" s="80" t="s">
        <v>177</v>
      </c>
      <c r="I14" s="80" t="s">
        <v>177</v>
      </c>
      <c r="J14" s="80" t="s">
        <v>177</v>
      </c>
      <c r="K14" s="80" t="s">
        <v>177</v>
      </c>
      <c r="L14" s="80" t="s">
        <v>177</v>
      </c>
      <c r="M14" s="80" t="s">
        <v>177</v>
      </c>
      <c r="N14" s="80" t="s">
        <v>177</v>
      </c>
    </row>
    <row r="15" spans="1:17" x14ac:dyDescent="0.25">
      <c r="A15" s="81">
        <v>1</v>
      </c>
      <c r="B15" s="81">
        <f>A15+1</f>
        <v>2</v>
      </c>
      <c r="C15" s="81">
        <f t="shared" ref="C15:N15" si="0">B15+1</f>
        <v>3</v>
      </c>
      <c r="D15" s="81">
        <f t="shared" si="0"/>
        <v>4</v>
      </c>
      <c r="E15" s="81">
        <f t="shared" si="0"/>
        <v>5</v>
      </c>
      <c r="F15" s="81">
        <f t="shared" si="0"/>
        <v>6</v>
      </c>
      <c r="G15" s="81">
        <f t="shared" si="0"/>
        <v>7</v>
      </c>
      <c r="H15" s="81">
        <f t="shared" si="0"/>
        <v>8</v>
      </c>
      <c r="I15" s="81">
        <f t="shared" si="0"/>
        <v>9</v>
      </c>
      <c r="J15" s="81">
        <f t="shared" si="0"/>
        <v>10</v>
      </c>
      <c r="K15" s="81">
        <f t="shared" si="0"/>
        <v>11</v>
      </c>
      <c r="L15" s="81">
        <f t="shared" si="0"/>
        <v>12</v>
      </c>
      <c r="M15" s="81">
        <f t="shared" si="0"/>
        <v>13</v>
      </c>
      <c r="N15" s="81">
        <f t="shared" si="0"/>
        <v>14</v>
      </c>
    </row>
    <row r="16" spans="1:17" ht="43.5" x14ac:dyDescent="0.25">
      <c r="A16" s="82" t="s">
        <v>12</v>
      </c>
      <c r="B16" s="83" t="s">
        <v>178</v>
      </c>
      <c r="C16" s="124">
        <v>1909407.3600880837</v>
      </c>
      <c r="D16" s="124">
        <v>4906488.1909203529</v>
      </c>
      <c r="E16" s="124">
        <f>'Приложение № 3'!E11*1000</f>
        <v>1850797.5867822298</v>
      </c>
      <c r="F16" s="124">
        <v>212</v>
      </c>
      <c r="G16" s="124">
        <v>98</v>
      </c>
      <c r="H16" s="135">
        <v>32</v>
      </c>
      <c r="I16" s="124">
        <v>12412</v>
      </c>
      <c r="J16" s="124">
        <v>10760.95</v>
      </c>
      <c r="K16" s="135">
        <v>3619.31</v>
      </c>
      <c r="L16" s="124">
        <f>C16/F16</f>
        <v>9006.638490981526</v>
      </c>
      <c r="M16" s="124">
        <f t="shared" ref="M16:N16" si="1">D16/G16</f>
        <v>50066.206029799519</v>
      </c>
      <c r="N16" s="124">
        <f t="shared" si="1"/>
        <v>57837.424586944682</v>
      </c>
      <c r="Q16" s="130"/>
    </row>
    <row r="17" spans="1:18" ht="43.5" x14ac:dyDescent="0.25">
      <c r="A17" s="82" t="s">
        <v>26</v>
      </c>
      <c r="B17" s="83" t="s">
        <v>179</v>
      </c>
      <c r="C17" s="124">
        <v>2068524.6400954244</v>
      </c>
      <c r="D17" s="124">
        <v>5350674.4590796474</v>
      </c>
      <c r="E17" s="124">
        <f>E18+E19</f>
        <v>2018352.23321777</v>
      </c>
      <c r="F17" s="124">
        <v>113</v>
      </c>
      <c r="G17" s="124">
        <v>97</v>
      </c>
      <c r="H17" s="135">
        <v>28</v>
      </c>
      <c r="I17" s="124">
        <v>3276</v>
      </c>
      <c r="J17" s="124">
        <v>6127.17</v>
      </c>
      <c r="K17" s="135">
        <v>2184.5</v>
      </c>
      <c r="L17" s="124">
        <f t="shared" ref="L17:L19" si="2">C17/F17</f>
        <v>18305.527788455081</v>
      </c>
      <c r="M17" s="124">
        <f t="shared" ref="M17:M19" si="3">D17/G17</f>
        <v>55161.592361645853</v>
      </c>
      <c r="N17" s="124">
        <f t="shared" ref="N17:N19" si="4">E17/H17</f>
        <v>72084.008329206074</v>
      </c>
      <c r="Q17" s="130"/>
    </row>
    <row r="18" spans="1:18" ht="130.5" customHeight="1" x14ac:dyDescent="0.25">
      <c r="A18" s="82" t="s">
        <v>110</v>
      </c>
      <c r="B18" s="84" t="s">
        <v>269</v>
      </c>
      <c r="C18" s="125">
        <v>2028745.3200935891</v>
      </c>
      <c r="D18" s="124">
        <v>5130028.0896330643</v>
      </c>
      <c r="E18" s="124">
        <f>'Приложение № 3'!H11*1000</f>
        <v>1009176.116608885</v>
      </c>
      <c r="F18" s="124">
        <v>111</v>
      </c>
      <c r="G18" s="124">
        <v>93</v>
      </c>
      <c r="H18" s="135">
        <v>14</v>
      </c>
      <c r="I18" s="124">
        <v>2126</v>
      </c>
      <c r="J18" s="124">
        <v>1803.95</v>
      </c>
      <c r="K18" s="135">
        <v>121.5</v>
      </c>
      <c r="L18" s="124">
        <f t="shared" si="2"/>
        <v>18276.984865708011</v>
      </c>
      <c r="M18" s="124">
        <f t="shared" si="3"/>
        <v>55161.592361645853</v>
      </c>
      <c r="N18" s="124">
        <f t="shared" si="4"/>
        <v>72084.008329206074</v>
      </c>
      <c r="Q18" s="131"/>
      <c r="R18" s="130"/>
    </row>
    <row r="19" spans="1:18" ht="147" customHeight="1" x14ac:dyDescent="0.25">
      <c r="A19" s="82" t="s">
        <v>180</v>
      </c>
      <c r="B19" s="85" t="s">
        <v>270</v>
      </c>
      <c r="C19" s="124">
        <v>39779.320001835076</v>
      </c>
      <c r="D19" s="124">
        <v>220646.36944658338</v>
      </c>
      <c r="E19" s="124">
        <f>'Приложение № 3'!K11*1000</f>
        <v>1009176.116608885</v>
      </c>
      <c r="F19" s="124">
        <v>2</v>
      </c>
      <c r="G19" s="124">
        <v>4</v>
      </c>
      <c r="H19" s="135">
        <v>14</v>
      </c>
      <c r="I19" s="124">
        <v>1150</v>
      </c>
      <c r="J19" s="124">
        <v>4323.22</v>
      </c>
      <c r="K19" s="135">
        <v>2063</v>
      </c>
      <c r="L19" s="124">
        <f t="shared" si="2"/>
        <v>19889.660000917538</v>
      </c>
      <c r="M19" s="124">
        <f t="shared" si="3"/>
        <v>55161.592361645846</v>
      </c>
      <c r="N19" s="124">
        <f t="shared" si="4"/>
        <v>72084.008329206074</v>
      </c>
      <c r="Q19" s="131"/>
      <c r="R19" s="130"/>
    </row>
    <row r="20" spans="1:18" x14ac:dyDescent="0.25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8" ht="20.25" x14ac:dyDescent="0.3">
      <c r="B21" s="89" t="s">
        <v>287</v>
      </c>
      <c r="C21" s="89"/>
      <c r="D21" s="89"/>
      <c r="E21" s="89"/>
      <c r="F21" s="89"/>
      <c r="G21" s="89"/>
      <c r="H21" s="89"/>
      <c r="I21" s="89" t="s">
        <v>257</v>
      </c>
      <c r="J21" s="89"/>
      <c r="K21" s="132"/>
      <c r="L21" s="89"/>
      <c r="M21" s="89"/>
      <c r="N21" s="89"/>
      <c r="O21" s="89"/>
    </row>
    <row r="22" spans="1:18" ht="20.25" x14ac:dyDescent="0.3">
      <c r="B22" s="89"/>
      <c r="C22" s="89"/>
      <c r="D22" s="89"/>
      <c r="E22" s="89"/>
      <c r="F22" s="89"/>
      <c r="G22" s="90"/>
      <c r="H22" s="89"/>
      <c r="I22" s="90"/>
      <c r="J22" s="89"/>
      <c r="M22" s="89"/>
      <c r="N22" s="89"/>
      <c r="O22" s="89"/>
    </row>
    <row r="23" spans="1:18" ht="20.25" x14ac:dyDescent="0.3">
      <c r="B23" s="89"/>
      <c r="C23" s="89"/>
      <c r="D23" s="89"/>
      <c r="E23" s="89"/>
      <c r="F23" s="89"/>
      <c r="G23" s="89"/>
      <c r="H23" s="89"/>
      <c r="I23" s="89"/>
      <c r="J23" s="89"/>
      <c r="M23" s="89"/>
      <c r="N23" s="89"/>
      <c r="O23" s="89"/>
    </row>
    <row r="24" spans="1:18" ht="20.25" x14ac:dyDescent="0.3">
      <c r="B24" s="89" t="s">
        <v>259</v>
      </c>
      <c r="C24" s="89"/>
      <c r="D24" s="89"/>
      <c r="E24" s="89"/>
      <c r="F24" s="89"/>
      <c r="G24" s="89"/>
      <c r="H24" s="89"/>
      <c r="I24" s="89"/>
      <c r="J24" s="89"/>
      <c r="M24" s="89"/>
      <c r="N24" s="89"/>
      <c r="O24" s="89"/>
    </row>
    <row r="25" spans="1:18" ht="20.25" x14ac:dyDescent="0.3">
      <c r="B25" s="89"/>
      <c r="C25" s="89"/>
      <c r="D25" s="89"/>
      <c r="E25" s="89"/>
      <c r="F25" s="89"/>
      <c r="G25" s="89"/>
      <c r="H25" s="89"/>
      <c r="I25" s="89"/>
      <c r="J25" s="89"/>
      <c r="M25" s="89"/>
      <c r="N25" s="89"/>
      <c r="O25" s="89"/>
    </row>
    <row r="26" spans="1:18" ht="20.25" hidden="1" x14ac:dyDescent="0.3">
      <c r="B26" s="89" t="s">
        <v>272</v>
      </c>
      <c r="C26" s="89"/>
      <c r="D26" s="89"/>
      <c r="E26" s="89"/>
      <c r="F26" s="89"/>
      <c r="G26" s="89"/>
      <c r="H26" s="89"/>
      <c r="I26" s="89"/>
      <c r="J26" s="89"/>
      <c r="M26" s="89"/>
      <c r="N26" s="89"/>
      <c r="O26" s="89"/>
    </row>
    <row r="27" spans="1:18" ht="20.25" hidden="1" x14ac:dyDescent="0.3">
      <c r="B27" s="46"/>
      <c r="C27" s="46"/>
      <c r="D27" s="46"/>
      <c r="E27" s="46"/>
      <c r="F27" s="46"/>
      <c r="G27" s="90" t="s">
        <v>260</v>
      </c>
      <c r="H27" s="46"/>
      <c r="I27" s="90" t="s">
        <v>271</v>
      </c>
      <c r="J27" s="90" t="s">
        <v>273</v>
      </c>
      <c r="K27" s="91" t="s">
        <v>274</v>
      </c>
      <c r="N27" s="46"/>
      <c r="O27" s="46"/>
    </row>
    <row r="28" spans="1:18" ht="15.75" hidden="1" thickBot="1" x14ac:dyDescent="0.3">
      <c r="B28" s="77"/>
      <c r="C28" s="77"/>
      <c r="D28" s="77"/>
      <c r="E28" s="77"/>
      <c r="F28" s="77"/>
      <c r="G28" s="77"/>
      <c r="H28" s="76"/>
      <c r="I28" s="76"/>
      <c r="J28" s="76"/>
    </row>
    <row r="29" spans="1:18" hidden="1" x14ac:dyDescent="0.25">
      <c r="B29" s="92" t="s">
        <v>275</v>
      </c>
      <c r="C29" s="93"/>
      <c r="D29" s="93"/>
      <c r="E29" s="93"/>
      <c r="F29" s="94"/>
      <c r="G29" s="94"/>
      <c r="H29" s="94"/>
      <c r="I29" s="94"/>
      <c r="J29" s="94"/>
      <c r="K29" s="95"/>
      <c r="L29" s="95"/>
      <c r="M29" s="96"/>
    </row>
    <row r="30" spans="1:18" hidden="1" x14ac:dyDescent="0.25">
      <c r="B30" s="97" t="s">
        <v>276</v>
      </c>
      <c r="C30" s="98"/>
      <c r="D30" s="98"/>
      <c r="E30" s="98"/>
      <c r="F30" s="99"/>
      <c r="G30" s="99"/>
      <c r="H30" s="99"/>
      <c r="I30" s="99"/>
      <c r="J30" s="99"/>
      <c r="K30" s="88"/>
      <c r="L30" s="88"/>
      <c r="M30" s="100"/>
    </row>
    <row r="31" spans="1:18" hidden="1" x14ac:dyDescent="0.25">
      <c r="B31" s="97" t="s">
        <v>277</v>
      </c>
      <c r="C31" s="98"/>
      <c r="D31" s="98"/>
      <c r="E31" s="98"/>
      <c r="F31" s="99"/>
      <c r="G31" s="99"/>
      <c r="H31" s="99"/>
      <c r="I31" s="99"/>
      <c r="J31" s="99"/>
      <c r="K31" s="88"/>
      <c r="L31" s="88"/>
      <c r="M31" s="100"/>
    </row>
    <row r="32" spans="1:18" ht="56.25" hidden="1" customHeight="1" x14ac:dyDescent="0.25">
      <c r="B32" s="158" t="s">
        <v>278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</row>
    <row r="33" spans="2:13" ht="38.25" hidden="1" customHeight="1" thickBot="1" x14ac:dyDescent="0.3">
      <c r="B33" s="161" t="s">
        <v>279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3"/>
    </row>
  </sheetData>
  <mergeCells count="14">
    <mergeCell ref="B32:M32"/>
    <mergeCell ref="B33:M33"/>
    <mergeCell ref="K1:N3"/>
    <mergeCell ref="B5:N5"/>
    <mergeCell ref="E7:H7"/>
    <mergeCell ref="E8:H8"/>
    <mergeCell ref="E9:H9"/>
    <mergeCell ref="A11:A14"/>
    <mergeCell ref="B11:B14"/>
    <mergeCell ref="C11:K11"/>
    <mergeCell ref="L11:N12"/>
    <mergeCell ref="C12:E12"/>
    <mergeCell ref="F12:H12"/>
    <mergeCell ref="I12:K12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O43"/>
  <sheetViews>
    <sheetView view="pageBreakPreview" topLeftCell="A4" zoomScale="80" zoomScaleNormal="70" zoomScaleSheetLayoutView="80" workbookViewId="0">
      <selection activeCell="V16" sqref="V16"/>
    </sheetView>
  </sheetViews>
  <sheetFormatPr defaultRowHeight="15" x14ac:dyDescent="0.25"/>
  <cols>
    <col min="1" max="1" width="10" style="1" customWidth="1"/>
    <col min="2" max="2" width="36.85546875" style="123" customWidth="1"/>
    <col min="3" max="3" width="19.7109375" style="1" customWidth="1"/>
    <col min="4" max="4" width="29.140625" style="1" customWidth="1"/>
    <col min="5" max="5" width="17" style="1" customWidth="1"/>
    <col min="6" max="8" width="23" style="1" customWidth="1"/>
    <col min="9" max="11" width="20.7109375" style="1" customWidth="1"/>
    <col min="12" max="12" width="20.7109375" style="1" hidden="1" customWidth="1"/>
    <col min="13" max="13" width="18.140625" style="1" hidden="1" customWidth="1"/>
    <col min="14" max="14" width="19.5703125" style="1" hidden="1" customWidth="1"/>
    <col min="15" max="16384" width="9.140625" style="1"/>
  </cols>
  <sheetData>
    <row r="1" spans="1:14" ht="39" customHeight="1" x14ac:dyDescent="0.25">
      <c r="A1" s="101"/>
      <c r="B1" s="101"/>
      <c r="C1" s="101"/>
      <c r="D1" s="101"/>
      <c r="E1" s="101"/>
      <c r="F1" s="101"/>
      <c r="G1" s="101"/>
      <c r="H1" s="164" t="s">
        <v>280</v>
      </c>
      <c r="I1" s="164"/>
      <c r="J1" s="164"/>
      <c r="K1" s="164"/>
      <c r="L1" s="102"/>
      <c r="M1" s="102"/>
      <c r="N1" s="102"/>
    </row>
    <row r="2" spans="1:14" ht="30.75" customHeight="1" x14ac:dyDescent="0.25">
      <c r="A2" s="101"/>
      <c r="B2" s="101"/>
      <c r="C2" s="101"/>
      <c r="D2" s="101"/>
      <c r="E2" s="101"/>
      <c r="F2" s="101"/>
      <c r="G2" s="101"/>
      <c r="H2" s="164"/>
      <c r="I2" s="164"/>
      <c r="J2" s="164"/>
      <c r="K2" s="164"/>
      <c r="L2" s="102"/>
      <c r="M2" s="102"/>
      <c r="N2" s="102"/>
    </row>
    <row r="3" spans="1:14" ht="59.25" customHeight="1" x14ac:dyDescent="0.25">
      <c r="B3" s="192" t="s">
        <v>281</v>
      </c>
      <c r="C3" s="192"/>
      <c r="D3" s="192"/>
      <c r="E3" s="192"/>
      <c r="F3" s="192"/>
      <c r="G3" s="192"/>
      <c r="H3" s="192"/>
    </row>
    <row r="4" spans="1:14" x14ac:dyDescent="0.25">
      <c r="B4" s="103"/>
      <c r="C4" s="77"/>
      <c r="D4" s="77"/>
      <c r="E4" s="77"/>
      <c r="F4" s="77"/>
      <c r="G4" s="77"/>
      <c r="H4" s="77"/>
    </row>
    <row r="5" spans="1:14" x14ac:dyDescent="0.25">
      <c r="B5" s="103"/>
      <c r="C5" s="77"/>
      <c r="D5" s="77"/>
      <c r="E5" s="77"/>
      <c r="F5" s="77"/>
      <c r="G5" s="77"/>
      <c r="H5" s="77"/>
    </row>
    <row r="6" spans="1:14" x14ac:dyDescent="0.25">
      <c r="A6" s="172" t="s">
        <v>168</v>
      </c>
      <c r="B6" s="175" t="s">
        <v>181</v>
      </c>
      <c r="C6" s="178" t="s">
        <v>182</v>
      </c>
      <c r="D6" s="179"/>
      <c r="E6" s="180"/>
      <c r="F6" s="184" t="s">
        <v>183</v>
      </c>
      <c r="G6" s="185"/>
      <c r="H6" s="185"/>
      <c r="I6" s="185"/>
      <c r="J6" s="185"/>
      <c r="K6" s="186"/>
      <c r="L6" s="187" t="s">
        <v>282</v>
      </c>
      <c r="M6" s="187" t="s">
        <v>283</v>
      </c>
      <c r="N6" s="190" t="s">
        <v>284</v>
      </c>
    </row>
    <row r="7" spans="1:14" ht="100.5" customHeight="1" x14ac:dyDescent="0.25">
      <c r="A7" s="173"/>
      <c r="B7" s="176"/>
      <c r="C7" s="181"/>
      <c r="D7" s="182"/>
      <c r="E7" s="183"/>
      <c r="F7" s="191" t="s">
        <v>285</v>
      </c>
      <c r="G7" s="191"/>
      <c r="H7" s="191"/>
      <c r="I7" s="191" t="s">
        <v>286</v>
      </c>
      <c r="J7" s="191"/>
      <c r="K7" s="191"/>
      <c r="L7" s="188"/>
      <c r="M7" s="188"/>
      <c r="N7" s="190"/>
    </row>
    <row r="8" spans="1:14" x14ac:dyDescent="0.25">
      <c r="A8" s="174"/>
      <c r="B8" s="177"/>
      <c r="C8" s="104" t="s">
        <v>175</v>
      </c>
      <c r="D8" s="104" t="s">
        <v>258</v>
      </c>
      <c r="E8" s="104" t="s">
        <v>267</v>
      </c>
      <c r="F8" s="104" t="s">
        <v>175</v>
      </c>
      <c r="G8" s="104" t="s">
        <v>258</v>
      </c>
      <c r="H8" s="104" t="s">
        <v>267</v>
      </c>
      <c r="I8" s="104" t="s">
        <v>175</v>
      </c>
      <c r="J8" s="104" t="s">
        <v>258</v>
      </c>
      <c r="K8" s="104" t="s">
        <v>267</v>
      </c>
      <c r="L8" s="188"/>
      <c r="M8" s="188"/>
      <c r="N8" s="190"/>
    </row>
    <row r="9" spans="1:14" s="106" customFormat="1" x14ac:dyDescent="0.25">
      <c r="A9" s="174"/>
      <c r="B9" s="177"/>
      <c r="C9" s="105" t="s">
        <v>177</v>
      </c>
      <c r="D9" s="105" t="s">
        <v>177</v>
      </c>
      <c r="E9" s="105" t="s">
        <v>177</v>
      </c>
      <c r="F9" s="105" t="s">
        <v>177</v>
      </c>
      <c r="G9" s="105" t="s">
        <v>177</v>
      </c>
      <c r="H9" s="105" t="s">
        <v>177</v>
      </c>
      <c r="I9" s="105" t="s">
        <v>177</v>
      </c>
      <c r="J9" s="105" t="s">
        <v>177</v>
      </c>
      <c r="K9" s="105" t="s">
        <v>177</v>
      </c>
      <c r="L9" s="189"/>
      <c r="M9" s="189"/>
      <c r="N9" s="190"/>
    </row>
    <row r="10" spans="1:14" x14ac:dyDescent="0.25">
      <c r="A10" s="107">
        <v>1</v>
      </c>
      <c r="B10" s="107">
        <f>A10+1</f>
        <v>2</v>
      </c>
      <c r="C10" s="107">
        <f t="shared" ref="C10:K10" si="0">B10+1</f>
        <v>3</v>
      </c>
      <c r="D10" s="107">
        <f t="shared" si="0"/>
        <v>4</v>
      </c>
      <c r="E10" s="107">
        <f t="shared" si="0"/>
        <v>5</v>
      </c>
      <c r="F10" s="107">
        <f t="shared" si="0"/>
        <v>6</v>
      </c>
      <c r="G10" s="107">
        <f t="shared" si="0"/>
        <v>7</v>
      </c>
      <c r="H10" s="107">
        <f t="shared" si="0"/>
        <v>8</v>
      </c>
      <c r="I10" s="107">
        <f t="shared" si="0"/>
        <v>9</v>
      </c>
      <c r="J10" s="107">
        <f t="shared" si="0"/>
        <v>10</v>
      </c>
      <c r="K10" s="107">
        <f t="shared" si="0"/>
        <v>11</v>
      </c>
      <c r="L10" s="107">
        <f>K10+1</f>
        <v>12</v>
      </c>
      <c r="M10" s="107">
        <f t="shared" ref="M10" si="1">L10+1</f>
        <v>13</v>
      </c>
      <c r="N10" s="107">
        <v>14</v>
      </c>
    </row>
    <row r="11" spans="1:14" ht="45" x14ac:dyDescent="0.25">
      <c r="A11" s="82" t="s">
        <v>12</v>
      </c>
      <c r="B11" s="108" t="s">
        <v>184</v>
      </c>
      <c r="C11" s="104">
        <f>C12+C13+C14+C15+C16+C25</f>
        <v>1909.4073600880836</v>
      </c>
      <c r="D11" s="104">
        <f>D12+D13+D14+D15+D16+D25</f>
        <v>4906.4881909203532</v>
      </c>
      <c r="E11" s="104">
        <f t="shared" ref="E11:K11" si="2">E12+E13+E14+E15+E16+E25</f>
        <v>1850.7975867822299</v>
      </c>
      <c r="F11" s="104">
        <f t="shared" si="2"/>
        <v>2028.745320093589</v>
      </c>
      <c r="G11" s="104">
        <f t="shared" si="2"/>
        <v>5130.0280896330642</v>
      </c>
      <c r="H11" s="104">
        <f t="shared" si="2"/>
        <v>1009.176116608885</v>
      </c>
      <c r="I11" s="104">
        <f t="shared" si="2"/>
        <v>39.779320001835075</v>
      </c>
      <c r="J11" s="104">
        <f t="shared" si="2"/>
        <v>220.64636944658338</v>
      </c>
      <c r="K11" s="104">
        <f t="shared" si="2"/>
        <v>1009.176116608885</v>
      </c>
      <c r="L11" s="104"/>
      <c r="M11" s="3"/>
      <c r="N11" s="3"/>
    </row>
    <row r="12" spans="1:14" x14ac:dyDescent="0.25">
      <c r="A12" s="21" t="s">
        <v>74</v>
      </c>
      <c r="B12" s="108" t="s">
        <v>185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/>
      <c r="M12" s="3"/>
      <c r="N12" s="3"/>
    </row>
    <row r="13" spans="1:14" x14ac:dyDescent="0.25">
      <c r="A13" s="21" t="s">
        <v>186</v>
      </c>
      <c r="B13" s="108" t="s">
        <v>187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/>
      <c r="M13" s="3"/>
      <c r="N13" s="3"/>
    </row>
    <row r="14" spans="1:14" x14ac:dyDescent="0.25">
      <c r="A14" s="21" t="s">
        <v>95</v>
      </c>
      <c r="B14" s="108" t="s">
        <v>188</v>
      </c>
      <c r="C14" s="128">
        <v>169.1624352</v>
      </c>
      <c r="D14" s="129">
        <v>181.99869402037729</v>
      </c>
      <c r="E14" s="136">
        <v>59.448837212037517</v>
      </c>
      <c r="F14" s="129">
        <v>179.7350874</v>
      </c>
      <c r="G14" s="129">
        <v>190.29056552685475</v>
      </c>
      <c r="H14" s="136">
        <v>32.415401393981234</v>
      </c>
      <c r="I14" s="129">
        <v>3.5242173999999999</v>
      </c>
      <c r="J14" s="129">
        <v>8.184540452767946</v>
      </c>
      <c r="K14" s="136">
        <v>32.415401393981234</v>
      </c>
      <c r="L14" s="104"/>
      <c r="M14" s="3"/>
      <c r="N14" s="3"/>
    </row>
    <row r="15" spans="1:14" x14ac:dyDescent="0.25">
      <c r="A15" s="21" t="s">
        <v>189</v>
      </c>
      <c r="B15" s="108" t="s">
        <v>190</v>
      </c>
      <c r="C15" s="128">
        <v>34.948132799999996</v>
      </c>
      <c r="D15" s="129">
        <v>37.097609550182568</v>
      </c>
      <c r="E15" s="136">
        <v>11.90743376696328</v>
      </c>
      <c r="F15" s="129">
        <v>37.1323911</v>
      </c>
      <c r="G15" s="129">
        <v>38.787778884876502</v>
      </c>
      <c r="H15" s="136">
        <v>6.4927131165183587</v>
      </c>
      <c r="I15" s="129">
        <v>0.72808610000000007</v>
      </c>
      <c r="J15" s="129">
        <v>1.6682915649409247</v>
      </c>
      <c r="K15" s="136">
        <v>6.4927131165183587</v>
      </c>
      <c r="L15" s="104"/>
      <c r="M15" s="3"/>
      <c r="N15" s="3"/>
    </row>
    <row r="16" spans="1:14" x14ac:dyDescent="0.25">
      <c r="A16" s="21" t="s">
        <v>191</v>
      </c>
      <c r="B16" s="108" t="s">
        <v>192</v>
      </c>
      <c r="C16" s="104">
        <f>C17+C18+C19</f>
        <v>1702.4677248880835</v>
      </c>
      <c r="D16" s="104">
        <f t="shared" ref="D16:K16" si="3">D17+D18+D19</f>
        <v>4683.8028603490538</v>
      </c>
      <c r="E16" s="136">
        <f t="shared" si="3"/>
        <v>1778.385364014621</v>
      </c>
      <c r="F16" s="136">
        <f t="shared" si="3"/>
        <v>1808.8719576935889</v>
      </c>
      <c r="G16" s="136">
        <f t="shared" si="3"/>
        <v>4897.1972019333825</v>
      </c>
      <c r="H16" s="136">
        <f t="shared" si="3"/>
        <v>969.69222799268948</v>
      </c>
      <c r="I16" s="136">
        <f t="shared" si="3"/>
        <v>35.46807760183507</v>
      </c>
      <c r="J16" s="136">
        <f t="shared" si="3"/>
        <v>210.6321377175648</v>
      </c>
      <c r="K16" s="136">
        <f t="shared" si="3"/>
        <v>969.69222799268948</v>
      </c>
      <c r="L16" s="104"/>
      <c r="M16" s="3"/>
      <c r="N16" s="3"/>
    </row>
    <row r="17" spans="1:15" ht="30" x14ac:dyDescent="0.25">
      <c r="A17" s="21" t="s">
        <v>193</v>
      </c>
      <c r="B17" s="108" t="s">
        <v>194</v>
      </c>
      <c r="C17" s="128">
        <v>1670.83112304</v>
      </c>
      <c r="D17" s="129">
        <v>4598.7401933723786</v>
      </c>
      <c r="E17" s="136">
        <v>1768.1684767727727</v>
      </c>
      <c r="F17" s="129">
        <v>1775.2580682300002</v>
      </c>
      <c r="G17" s="129">
        <v>4808.2590747048334</v>
      </c>
      <c r="H17" s="136">
        <v>964.12131161361356</v>
      </c>
      <c r="I17" s="129">
        <v>34.808981729999999</v>
      </c>
      <c r="J17" s="129">
        <v>206.80684192278852</v>
      </c>
      <c r="K17" s="136">
        <v>964.12131161361356</v>
      </c>
      <c r="L17" s="104"/>
      <c r="M17" s="3"/>
      <c r="N17" s="3"/>
    </row>
    <row r="18" spans="1:15" ht="45" x14ac:dyDescent="0.25">
      <c r="A18" s="21" t="s">
        <v>195</v>
      </c>
      <c r="B18" s="108" t="s">
        <v>196</v>
      </c>
      <c r="C18" s="104">
        <v>0</v>
      </c>
      <c r="D18" s="104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04"/>
      <c r="M18" s="3"/>
      <c r="N18" s="3"/>
    </row>
    <row r="19" spans="1:15" ht="45" x14ac:dyDescent="0.25">
      <c r="A19" s="21" t="s">
        <v>197</v>
      </c>
      <c r="B19" s="108" t="s">
        <v>198</v>
      </c>
      <c r="C19" s="104">
        <f>C20+C21+C22+C23+C24</f>
        <v>31.636601848083497</v>
      </c>
      <c r="D19" s="104">
        <f t="shared" ref="D19:K19" si="4">D20+D21+D22+D23+D24</f>
        <v>85.062666976675075</v>
      </c>
      <c r="E19" s="136">
        <f t="shared" si="4"/>
        <v>10.216887241848221</v>
      </c>
      <c r="F19" s="136">
        <f t="shared" si="4"/>
        <v>33.61388946358872</v>
      </c>
      <c r="G19" s="136">
        <f t="shared" si="4"/>
        <v>88.938127228548652</v>
      </c>
      <c r="H19" s="136">
        <f t="shared" si="4"/>
        <v>5.5709163790758875</v>
      </c>
      <c r="I19" s="136">
        <f t="shared" si="4"/>
        <v>0.6590958718350729</v>
      </c>
      <c r="J19" s="136">
        <f t="shared" si="4"/>
        <v>3.8252957947762853</v>
      </c>
      <c r="K19" s="136">
        <f t="shared" si="4"/>
        <v>5.5709163790758875</v>
      </c>
      <c r="L19" s="104"/>
      <c r="M19" s="3"/>
      <c r="N19" s="3"/>
    </row>
    <row r="20" spans="1:15" x14ac:dyDescent="0.25">
      <c r="A20" s="21" t="s">
        <v>199</v>
      </c>
      <c r="B20" s="108" t="s">
        <v>200</v>
      </c>
      <c r="C20" s="128">
        <v>1.07497248</v>
      </c>
      <c r="D20" s="129">
        <v>1.3372922102338394</v>
      </c>
      <c r="E20" s="136">
        <v>0.34087510943602711</v>
      </c>
      <c r="F20" s="129">
        <v>1.14215826</v>
      </c>
      <c r="G20" s="129">
        <v>1.3982193242087932</v>
      </c>
      <c r="H20" s="136">
        <v>0.18586744528198637</v>
      </c>
      <c r="I20" s="129">
        <v>2.239526E-2</v>
      </c>
      <c r="J20" s="129">
        <v>6.0138465557367439E-2</v>
      </c>
      <c r="K20" s="136">
        <v>0.18586744528198637</v>
      </c>
      <c r="L20" s="104"/>
      <c r="M20" s="3"/>
      <c r="N20" s="3"/>
    </row>
    <row r="21" spans="1:15" ht="30" x14ac:dyDescent="0.25">
      <c r="A21" s="21" t="s">
        <v>201</v>
      </c>
      <c r="B21" s="108" t="s">
        <v>202</v>
      </c>
      <c r="C21" s="128">
        <v>0</v>
      </c>
      <c r="D21" s="128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04"/>
      <c r="M21" s="3"/>
      <c r="N21" s="3"/>
    </row>
    <row r="22" spans="1:15" ht="60" x14ac:dyDescent="0.25">
      <c r="A22" s="21" t="s">
        <v>203</v>
      </c>
      <c r="B22" s="108" t="s">
        <v>204</v>
      </c>
      <c r="C22" s="128">
        <v>18.372735812383535</v>
      </c>
      <c r="D22" s="129">
        <v>7.6822227077705163</v>
      </c>
      <c r="E22" s="136">
        <v>1.5924039980624061</v>
      </c>
      <c r="F22" s="129">
        <v>19.521031800657507</v>
      </c>
      <c r="G22" s="129">
        <v>8.0322252389416722</v>
      </c>
      <c r="H22" s="136">
        <v>0.86828300096879674</v>
      </c>
      <c r="I22" s="129">
        <v>0.38276532942465702</v>
      </c>
      <c r="J22" s="129">
        <v>0.34547205328781377</v>
      </c>
      <c r="K22" s="136">
        <v>0.86828300096879674</v>
      </c>
      <c r="L22" s="104"/>
      <c r="M22" s="3"/>
      <c r="N22" s="3"/>
    </row>
    <row r="23" spans="1:15" x14ac:dyDescent="0.25">
      <c r="A23" s="21" t="s">
        <v>205</v>
      </c>
      <c r="B23" s="108" t="s">
        <v>206</v>
      </c>
      <c r="C23" s="128">
        <v>9.2407295999999999</v>
      </c>
      <c r="D23" s="129">
        <v>12.06009736712949</v>
      </c>
      <c r="E23" s="136">
        <v>4.6595576784789277</v>
      </c>
      <c r="F23" s="129">
        <v>9.8182752000000004</v>
      </c>
      <c r="G23" s="129">
        <v>12.609556132545952</v>
      </c>
      <c r="H23" s="136">
        <v>2.5406961607605356</v>
      </c>
      <c r="I23" s="129">
        <v>0.1925152</v>
      </c>
      <c r="J23" s="129">
        <v>0.542346500324557</v>
      </c>
      <c r="K23" s="136">
        <v>2.5406961607605356</v>
      </c>
      <c r="L23" s="104"/>
      <c r="M23" s="3"/>
      <c r="N23" s="3"/>
    </row>
    <row r="24" spans="1:15" ht="30" x14ac:dyDescent="0.25">
      <c r="A24" s="21" t="s">
        <v>207</v>
      </c>
      <c r="B24" s="108" t="s">
        <v>208</v>
      </c>
      <c r="C24" s="128">
        <v>2.9481639556999633</v>
      </c>
      <c r="D24" s="129">
        <v>63.98305469154122</v>
      </c>
      <c r="E24" s="136">
        <v>3.6240504558708611</v>
      </c>
      <c r="F24" s="129">
        <v>3.1324242029312108</v>
      </c>
      <c r="G24" s="129">
        <v>66.898126532852231</v>
      </c>
      <c r="H24" s="136">
        <v>1.9760697720645688</v>
      </c>
      <c r="I24" s="129">
        <v>6.1420082410415903E-2</v>
      </c>
      <c r="J24" s="129">
        <v>2.8773387756065474</v>
      </c>
      <c r="K24" s="136">
        <v>1.9760697720645688</v>
      </c>
      <c r="L24" s="104"/>
      <c r="M24" s="3"/>
      <c r="N24" s="3"/>
    </row>
    <row r="25" spans="1:15" ht="25.5" customHeight="1" x14ac:dyDescent="0.25">
      <c r="A25" s="21" t="s">
        <v>209</v>
      </c>
      <c r="B25" s="109" t="s">
        <v>210</v>
      </c>
      <c r="C25" s="104">
        <f>C26+C27+C28+C29</f>
        <v>2.8290671999999999</v>
      </c>
      <c r="D25" s="104">
        <f t="shared" ref="D25:K25" si="5">D26+D27+D28+D29</f>
        <v>3.5890270007397889</v>
      </c>
      <c r="E25" s="136">
        <f t="shared" si="5"/>
        <v>1.0559517886081164</v>
      </c>
      <c r="F25" s="136">
        <f t="shared" si="5"/>
        <v>3.0058839000000002</v>
      </c>
      <c r="G25" s="136">
        <f t="shared" si="5"/>
        <v>3.7525432879505121</v>
      </c>
      <c r="H25" s="136">
        <f t="shared" si="5"/>
        <v>0.57577410569594167</v>
      </c>
      <c r="I25" s="136">
        <f t="shared" si="5"/>
        <v>5.8938900000000002E-2</v>
      </c>
      <c r="J25" s="136">
        <f t="shared" si="5"/>
        <v>0.16139971130969941</v>
      </c>
      <c r="K25" s="136">
        <f t="shared" si="5"/>
        <v>0.57577410569594167</v>
      </c>
      <c r="L25" s="104"/>
      <c r="M25" s="3"/>
      <c r="N25" s="3"/>
    </row>
    <row r="26" spans="1:15" x14ac:dyDescent="0.25">
      <c r="A26" s="21" t="s">
        <v>211</v>
      </c>
      <c r="B26" s="108" t="s">
        <v>212</v>
      </c>
      <c r="C26" s="128">
        <v>2.8290671999999999</v>
      </c>
      <c r="D26" s="129">
        <v>3.5890270007397889</v>
      </c>
      <c r="E26" s="136">
        <v>1.0559517886081164</v>
      </c>
      <c r="F26" s="129">
        <v>3.0058839000000002</v>
      </c>
      <c r="G26" s="129">
        <v>3.7525432879505121</v>
      </c>
      <c r="H26" s="136">
        <v>0.57577410569594167</v>
      </c>
      <c r="I26" s="129">
        <v>5.8938900000000002E-2</v>
      </c>
      <c r="J26" s="129">
        <v>0.16139971130969941</v>
      </c>
      <c r="K26" s="136">
        <v>0.57577410569594167</v>
      </c>
      <c r="L26" s="104"/>
      <c r="M26" s="3"/>
      <c r="N26" s="3"/>
    </row>
    <row r="27" spans="1:15" x14ac:dyDescent="0.25">
      <c r="A27" s="21" t="s">
        <v>213</v>
      </c>
      <c r="B27" s="108" t="s">
        <v>214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/>
      <c r="M27" s="3"/>
      <c r="N27" s="3"/>
    </row>
    <row r="28" spans="1:15" x14ac:dyDescent="0.25">
      <c r="A28" s="21" t="s">
        <v>215</v>
      </c>
      <c r="B28" s="108" t="s">
        <v>216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/>
      <c r="M28" s="3"/>
      <c r="N28" s="3"/>
    </row>
    <row r="29" spans="1:15" ht="45" x14ac:dyDescent="0.25">
      <c r="A29" s="21" t="s">
        <v>217</v>
      </c>
      <c r="B29" s="108" t="s">
        <v>218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/>
      <c r="M29" s="3"/>
      <c r="N29" s="3"/>
    </row>
    <row r="31" spans="1:15" customFormat="1" ht="20.25" x14ac:dyDescent="0.3">
      <c r="B31" s="110" t="s">
        <v>287</v>
      </c>
      <c r="C31" s="111"/>
      <c r="D31" s="111"/>
      <c r="E31" s="111"/>
      <c r="F31" s="111"/>
      <c r="G31" s="111"/>
      <c r="H31" s="111"/>
      <c r="I31" s="111" t="s">
        <v>257</v>
      </c>
      <c r="J31" s="111"/>
      <c r="K31" s="111"/>
      <c r="L31" s="111"/>
      <c r="M31" s="111"/>
      <c r="N31" s="89"/>
      <c r="O31" s="89"/>
    </row>
    <row r="32" spans="1:15" customFormat="1" ht="20.25" x14ac:dyDescent="0.3">
      <c r="B32" s="110"/>
      <c r="C32" s="111"/>
      <c r="D32" s="111"/>
      <c r="E32" s="111"/>
      <c r="F32" s="112"/>
      <c r="G32" s="113"/>
      <c r="H32" s="111"/>
      <c r="I32" s="112"/>
      <c r="J32" s="111"/>
      <c r="K32" s="113"/>
      <c r="L32" s="113"/>
      <c r="M32" s="113"/>
      <c r="N32" s="89"/>
      <c r="O32" s="89"/>
    </row>
    <row r="33" spans="2:15" customFormat="1" ht="20.25" x14ac:dyDescent="0.3">
      <c r="B33" s="110"/>
      <c r="C33" s="111"/>
      <c r="D33" s="111"/>
      <c r="E33" s="111"/>
      <c r="F33" s="111"/>
      <c r="G33" s="113"/>
      <c r="H33" s="111"/>
      <c r="I33" s="111"/>
      <c r="J33" s="111"/>
      <c r="K33" s="113"/>
      <c r="L33" s="113"/>
      <c r="M33" s="113"/>
      <c r="N33" s="89"/>
      <c r="O33" s="89"/>
    </row>
    <row r="34" spans="2:15" customFormat="1" ht="20.25" x14ac:dyDescent="0.3">
      <c r="B34" s="110" t="s">
        <v>259</v>
      </c>
      <c r="C34" s="111"/>
      <c r="D34" s="111"/>
      <c r="E34" s="111"/>
      <c r="F34" s="111"/>
      <c r="G34" s="113"/>
      <c r="H34" s="111"/>
      <c r="I34" s="111"/>
      <c r="J34" s="111"/>
      <c r="K34" s="113"/>
      <c r="L34" s="113"/>
      <c r="M34" s="113"/>
      <c r="N34" s="89"/>
      <c r="O34" s="89"/>
    </row>
    <row r="35" spans="2:15" customFormat="1" ht="20.25" x14ac:dyDescent="0.3">
      <c r="B35" s="110"/>
      <c r="C35" s="111"/>
      <c r="D35" s="111"/>
      <c r="E35" s="111"/>
      <c r="F35" s="111"/>
      <c r="G35" s="113"/>
      <c r="H35" s="111"/>
      <c r="I35" s="111"/>
      <c r="J35" s="111"/>
      <c r="K35" s="113"/>
      <c r="L35" s="113"/>
      <c r="M35" s="113"/>
      <c r="N35" s="89"/>
      <c r="O35" s="89"/>
    </row>
    <row r="36" spans="2:15" customFormat="1" ht="20.25" hidden="1" x14ac:dyDescent="0.3">
      <c r="B36" s="110" t="s">
        <v>272</v>
      </c>
      <c r="C36" s="111"/>
      <c r="D36" s="111"/>
      <c r="E36" s="111"/>
      <c r="F36" s="111"/>
      <c r="G36" s="113"/>
      <c r="H36" s="111"/>
      <c r="I36" s="111"/>
      <c r="J36" s="111"/>
      <c r="K36" s="113"/>
      <c r="L36" s="113"/>
      <c r="M36" s="113"/>
      <c r="N36" s="89"/>
      <c r="O36" s="89"/>
    </row>
    <row r="37" spans="2:15" customFormat="1" ht="15.75" hidden="1" x14ac:dyDescent="0.25">
      <c r="B37" s="110"/>
      <c r="C37" s="111"/>
      <c r="D37" s="111"/>
      <c r="E37" s="111"/>
      <c r="F37" s="112" t="s">
        <v>260</v>
      </c>
      <c r="G37" s="113"/>
      <c r="H37" s="111"/>
      <c r="I37" s="112" t="s">
        <v>271</v>
      </c>
      <c r="J37" s="112" t="s">
        <v>273</v>
      </c>
      <c r="K37" s="110" t="s">
        <v>274</v>
      </c>
      <c r="L37" s="110"/>
      <c r="M37" s="113"/>
      <c r="N37" s="46"/>
      <c r="O37" s="46"/>
    </row>
    <row r="38" spans="2:15" ht="15.75" hidden="1" thickBot="1" x14ac:dyDescent="0.3">
      <c r="B38" s="103"/>
      <c r="C38" s="77"/>
      <c r="D38" s="77"/>
      <c r="E38" s="77"/>
      <c r="F38" s="77"/>
      <c r="G38" s="77"/>
      <c r="H38" s="75"/>
      <c r="I38" s="75"/>
      <c r="J38" s="75"/>
    </row>
    <row r="39" spans="2:15" hidden="1" x14ac:dyDescent="0.25">
      <c r="B39" s="114" t="s">
        <v>275</v>
      </c>
      <c r="C39" s="93"/>
      <c r="D39" s="115"/>
      <c r="E39" s="77"/>
      <c r="F39" s="77"/>
      <c r="G39" s="77"/>
      <c r="H39" s="77"/>
      <c r="I39" s="77"/>
      <c r="J39" s="77"/>
    </row>
    <row r="40" spans="2:15" ht="18.75" hidden="1" customHeight="1" x14ac:dyDescent="0.25">
      <c r="B40" s="116" t="s">
        <v>276</v>
      </c>
      <c r="C40" s="98"/>
      <c r="D40" s="117"/>
      <c r="E40" s="77"/>
      <c r="F40" s="77"/>
      <c r="G40" s="77"/>
      <c r="H40" s="77"/>
      <c r="I40" s="77"/>
      <c r="J40" s="77"/>
    </row>
    <row r="41" spans="2:15" s="122" customFormat="1" ht="25.5" hidden="1" customHeight="1" thickBot="1" x14ac:dyDescent="0.3">
      <c r="B41" s="118" t="s">
        <v>277</v>
      </c>
      <c r="C41" s="119"/>
      <c r="D41" s="120"/>
      <c r="E41" s="121"/>
      <c r="F41" s="121"/>
      <c r="G41" s="121"/>
      <c r="H41" s="121"/>
      <c r="I41" s="121"/>
      <c r="J41" s="121"/>
    </row>
    <row r="42" spans="2:15" hidden="1" x14ac:dyDescent="0.25"/>
    <row r="43" spans="2:15" hidden="1" x14ac:dyDescent="0.25"/>
  </sheetData>
  <mergeCells count="11">
    <mergeCell ref="M6:M9"/>
    <mergeCell ref="N6:N9"/>
    <mergeCell ref="F7:H7"/>
    <mergeCell ref="H1:K2"/>
    <mergeCell ref="I7:K7"/>
    <mergeCell ref="B3:H3"/>
    <mergeCell ref="A6:A9"/>
    <mergeCell ref="B6:B9"/>
    <mergeCell ref="C6:E7"/>
    <mergeCell ref="F6:K6"/>
    <mergeCell ref="L6:L9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№ 2</vt:lpstr>
      <vt:lpstr>Приложение № 3</vt:lpstr>
      <vt:lpstr>'Приложение 1'!Заголовки_для_печати</vt:lpstr>
      <vt:lpstr>'Приложение 1'!Область_печати</vt:lpstr>
      <vt:lpstr>'Приложение № 2'!Область_печати</vt:lpstr>
      <vt:lpstr>'Приложение №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Зубарева Екатерина Сергеевна</cp:lastModifiedBy>
  <cp:lastPrinted>2023-10-16T08:08:35Z</cp:lastPrinted>
  <dcterms:created xsi:type="dcterms:W3CDTF">2015-10-01T09:27:16Z</dcterms:created>
  <dcterms:modified xsi:type="dcterms:W3CDTF">2024-08-19T10:38:51Z</dcterms:modified>
</cp:coreProperties>
</file>