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697" activeTab="12"/>
  </bookViews>
  <sheets>
    <sheet name="1.1." sheetId="4" r:id="rId1"/>
    <sheet name="1.2." sheetId="5" r:id="rId2"/>
    <sheet name="1.3." sheetId="31" r:id="rId3"/>
    <sheet name="1.4." sheetId="32" r:id="rId4"/>
    <sheet name="2.1." sheetId="8" r:id="rId5"/>
    <sheet name="2.2." sheetId="9" r:id="rId6"/>
    <sheet name="2.3 " sheetId="10" r:id="rId7"/>
    <sheet name="2.4." sheetId="27" r:id="rId8"/>
    <sheet name="3.1." sheetId="14" r:id="rId9"/>
    <sheet name="3.2." sheetId="15" r:id="rId10"/>
    <sheet name="3.3" sheetId="29" r:id="rId11"/>
    <sheet name="3.4." sheetId="16" r:id="rId12"/>
    <sheet name="3.5." sheetId="17" r:id="rId13"/>
    <sheet name="4.1." sheetId="18" r:id="rId14"/>
    <sheet name="4.2." sheetId="19" r:id="rId15"/>
    <sheet name="4.3." sheetId="20" r:id="rId16"/>
    <sheet name="4.4." sheetId="21" r:id="rId17"/>
    <sheet name="4.5." sheetId="22" r:id="rId18"/>
    <sheet name="4.6." sheetId="23" r:id="rId19"/>
    <sheet name="4.7." sheetId="25" r:id="rId20"/>
    <sheet name="4.8." sheetId="24" r:id="rId21"/>
    <sheet name="4.9." sheetId="30" r:id="rId22"/>
  </sheets>
  <externalReferences>
    <externalReference r:id="rId23"/>
  </externalReferences>
  <definedNames>
    <definedName name="_xlnm._FilterDatabase" localSheetId="21" hidden="1">'4.9.'!$A$11:$AE$184</definedName>
    <definedName name="rng_actions_01" localSheetId="21">[1]TEHSHEET!$X$3:$X$110</definedName>
    <definedName name="rng_actions_01">[1]TEHSHEET!$X$3:$X$110</definedName>
    <definedName name="о" localSheetId="10">#REF!</definedName>
    <definedName name="о">#REF!</definedName>
    <definedName name="_xlnm.Print_Area" localSheetId="0">'1.1.'!$A$1:$N$25</definedName>
    <definedName name="_xlnm.Print_Area" localSheetId="2">'1.3.'!$A$1:$M$17</definedName>
    <definedName name="_xlnm.Print_Area" localSheetId="3">'1.4.'!$A$1:$M$21</definedName>
    <definedName name="_xlnm.Print_Area" localSheetId="4">'2.1.'!$A$1:$E$43</definedName>
    <definedName name="_xlnm.Print_Area" localSheetId="5">'2.2.'!$A$1:$T$21</definedName>
    <definedName name="_xlnm.Print_Area" localSheetId="6">'2.3 '!$A$1:$B$13</definedName>
    <definedName name="_xlnm.Print_Area" localSheetId="7">'2.4.'!$A$1:$B$11</definedName>
    <definedName name="_xlnm.Print_Area" localSheetId="8">'3.1.'!$A$1:$M$13</definedName>
    <definedName name="_xlnm.Print_Area" localSheetId="9">'3.2.'!$A$1:$N$19</definedName>
    <definedName name="_xlnm.Print_Area" localSheetId="10">'3.3'!$A$1:$B$11</definedName>
    <definedName name="_xlnm.Print_Area" localSheetId="11">'3.4.'!$A$1:$R$29</definedName>
    <definedName name="_xlnm.Print_Area" localSheetId="12">'3.5.'!$A$1:$K$30</definedName>
    <definedName name="_xlnm.Print_Area" localSheetId="14">'4.2.'!$A$1:$K$14</definedName>
    <definedName name="_xlnm.Print_Area" localSheetId="15">'4.3.'!$A$1:$D$17</definedName>
    <definedName name="_xlnm.Print_Area" localSheetId="16">'4.4.'!$A$1:$D$12</definedName>
    <definedName name="_xlnm.Print_Area" localSheetId="21">'4.9.'!$A$1:$AE$184</definedName>
  </definedNames>
  <calcPr calcId="162913"/>
</workbook>
</file>

<file path=xl/calcChain.xml><?xml version="1.0" encoding="utf-8"?>
<calcChain xmlns="http://schemas.openxmlformats.org/spreadsheetml/2006/main">
  <c r="E16" i="17" l="1"/>
  <c r="E15" i="17"/>
  <c r="E14" i="17"/>
  <c r="E13" i="17"/>
  <c r="D16" i="17"/>
  <c r="D15" i="17"/>
  <c r="D14" i="17"/>
  <c r="D13" i="17"/>
  <c r="G24" i="17" l="1"/>
  <c r="G23" i="17"/>
  <c r="G22" i="17"/>
  <c r="G21" i="17"/>
  <c r="G20" i="17"/>
  <c r="G19" i="17"/>
  <c r="G18" i="17"/>
  <c r="G17" i="17"/>
  <c r="F24" i="17"/>
  <c r="F23" i="17"/>
  <c r="F22" i="17"/>
  <c r="F21" i="17"/>
  <c r="F20" i="17"/>
  <c r="F19" i="17"/>
  <c r="F18" i="17"/>
  <c r="F17" i="17"/>
  <c r="D17" i="17"/>
  <c r="E24" i="17"/>
  <c r="E23" i="17"/>
  <c r="E22" i="17"/>
  <c r="E21" i="17"/>
  <c r="E20" i="17"/>
  <c r="E19" i="17"/>
  <c r="E18" i="17"/>
  <c r="E17" i="17"/>
  <c r="D24" i="17"/>
  <c r="D23" i="17"/>
  <c r="D22" i="17"/>
  <c r="D21" i="17"/>
  <c r="D20" i="17"/>
  <c r="D19" i="17"/>
  <c r="D18" i="17"/>
  <c r="G26" i="17"/>
  <c r="G25" i="17"/>
  <c r="F26" i="17"/>
  <c r="F25" i="17"/>
  <c r="E26" i="17"/>
  <c r="E25" i="17"/>
  <c r="D26" i="17"/>
  <c r="D25" i="17"/>
  <c r="G28" i="17"/>
  <c r="G27" i="17"/>
  <c r="F28" i="17"/>
  <c r="F27" i="17"/>
  <c r="E28" i="17"/>
  <c r="E27" i="17"/>
  <c r="D28" i="17"/>
  <c r="D27" i="17"/>
  <c r="H27" i="17"/>
  <c r="K27" i="17"/>
  <c r="J27" i="17"/>
  <c r="I27" i="17"/>
  <c r="K25" i="17"/>
  <c r="J25" i="17"/>
  <c r="I25" i="17"/>
  <c r="H25" i="17"/>
  <c r="K23" i="17"/>
  <c r="J23" i="17"/>
  <c r="I23" i="17"/>
  <c r="H23" i="17"/>
  <c r="K21" i="17"/>
  <c r="J21" i="17"/>
  <c r="I21" i="17"/>
  <c r="H21" i="17"/>
  <c r="K19" i="17"/>
  <c r="J19" i="17"/>
  <c r="I19" i="17"/>
  <c r="H19" i="17"/>
  <c r="K17" i="17"/>
  <c r="J17" i="17"/>
  <c r="I17" i="17"/>
  <c r="H17" i="17"/>
  <c r="K15" i="17"/>
  <c r="J15" i="17"/>
  <c r="I15" i="17"/>
  <c r="H15" i="17"/>
  <c r="G15" i="17"/>
  <c r="F15" i="17"/>
  <c r="K13" i="17"/>
  <c r="J13" i="17"/>
  <c r="I13" i="17"/>
  <c r="H13" i="17"/>
  <c r="G13" i="17"/>
  <c r="F13" i="17"/>
  <c r="K28" i="17"/>
  <c r="J28" i="17"/>
  <c r="I28" i="17"/>
  <c r="H28" i="17"/>
  <c r="K26" i="17"/>
  <c r="J26" i="17"/>
  <c r="I26" i="17"/>
  <c r="H26" i="17"/>
  <c r="K24" i="17"/>
  <c r="J24" i="17"/>
  <c r="I24" i="17"/>
  <c r="H24" i="17"/>
  <c r="K22" i="17"/>
  <c r="J22" i="17"/>
  <c r="I22" i="17"/>
  <c r="H22" i="17"/>
  <c r="K20" i="17"/>
  <c r="J20" i="17"/>
  <c r="I20" i="17"/>
  <c r="H20" i="17"/>
  <c r="K18" i="17"/>
  <c r="J18" i="17"/>
  <c r="I18" i="17"/>
  <c r="H18" i="17"/>
  <c r="K16" i="17"/>
  <c r="J16" i="17"/>
  <c r="I16" i="17"/>
  <c r="H16" i="17"/>
  <c r="G16" i="17"/>
  <c r="F16" i="17"/>
  <c r="K14" i="17"/>
  <c r="J14" i="17"/>
  <c r="I14" i="17"/>
  <c r="H14" i="17"/>
  <c r="G14" i="17"/>
  <c r="F14" i="17"/>
  <c r="N16" i="4" l="1"/>
  <c r="M22" i="4"/>
  <c r="C16" i="5" l="1"/>
  <c r="E17" i="9" l="1"/>
  <c r="N24" i="18" l="1"/>
  <c r="N25" i="18"/>
  <c r="N26" i="18"/>
  <c r="N27" i="18"/>
  <c r="N28" i="18"/>
  <c r="N29" i="18"/>
  <c r="N30" i="18"/>
  <c r="N31" i="18"/>
  <c r="N32" i="18"/>
  <c r="N33" i="18"/>
  <c r="N34" i="18"/>
  <c r="N35" i="18"/>
  <c r="N3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N17" i="18"/>
  <c r="N18" i="18"/>
  <c r="N19" i="18"/>
  <c r="N20" i="18"/>
  <c r="N21" i="18"/>
  <c r="N22" i="18"/>
  <c r="N23" i="18"/>
  <c r="N24" i="16" l="1"/>
  <c r="N23" i="16"/>
  <c r="N19" i="16"/>
  <c r="N18" i="16"/>
  <c r="S17" i="9" l="1"/>
  <c r="M17" i="32" l="1"/>
  <c r="J17" i="32"/>
  <c r="G17" i="32"/>
  <c r="D17" i="32"/>
  <c r="M16" i="32"/>
  <c r="J16" i="32"/>
  <c r="G16" i="32"/>
  <c r="D16" i="32"/>
  <c r="M15" i="32"/>
  <c r="J15" i="32"/>
  <c r="G15" i="32"/>
  <c r="D15" i="32"/>
  <c r="M16" i="31"/>
  <c r="J16" i="31"/>
  <c r="G16" i="31"/>
  <c r="D16" i="31"/>
  <c r="M15" i="31"/>
  <c r="J15" i="31"/>
  <c r="G15" i="31"/>
  <c r="D15" i="31"/>
  <c r="M14" i="31"/>
  <c r="J14" i="31"/>
  <c r="G14" i="31"/>
  <c r="D14" i="31"/>
  <c r="L22" i="4" l="1"/>
  <c r="I22" i="4"/>
  <c r="P16" i="18" l="1"/>
  <c r="N16" i="18"/>
  <c r="K16" i="18"/>
  <c r="H16" i="18"/>
  <c r="E16" i="18"/>
  <c r="K19" i="18"/>
  <c r="K20" i="18"/>
  <c r="K21" i="18"/>
  <c r="K22" i="18"/>
  <c r="K24" i="18"/>
  <c r="K27" i="18"/>
  <c r="K29" i="18"/>
  <c r="K31" i="18"/>
  <c r="K32" i="18"/>
  <c r="K33" i="18"/>
  <c r="K34" i="18"/>
  <c r="K35" i="18"/>
  <c r="K36" i="18"/>
  <c r="E31" i="8" l="1"/>
  <c r="O16" i="18" l="1"/>
  <c r="R29" i="16" l="1"/>
  <c r="H29" i="16"/>
  <c r="E29" i="16"/>
  <c r="R26" i="16"/>
  <c r="Q26" i="16"/>
  <c r="P26" i="16"/>
  <c r="N26" i="16"/>
  <c r="K26" i="16"/>
  <c r="H26" i="16"/>
  <c r="E26" i="16"/>
  <c r="R25" i="16"/>
  <c r="H25" i="16"/>
  <c r="E25" i="16"/>
  <c r="R24" i="16"/>
  <c r="K24" i="16"/>
  <c r="H24" i="16"/>
  <c r="E24" i="16"/>
  <c r="R23" i="16"/>
  <c r="K23" i="16"/>
  <c r="H23" i="16"/>
  <c r="E23" i="16"/>
  <c r="R22" i="16"/>
  <c r="R21" i="16"/>
  <c r="Q20" i="16"/>
  <c r="P20" i="16"/>
  <c r="K20" i="16"/>
  <c r="H20" i="16"/>
  <c r="E20" i="16"/>
  <c r="R19" i="16"/>
  <c r="K19" i="16"/>
  <c r="E19" i="16"/>
  <c r="R18" i="16"/>
  <c r="K18" i="16"/>
  <c r="E18" i="16"/>
  <c r="R20" i="16" l="1"/>
  <c r="R17" i="9" l="1"/>
  <c r="Q17" i="9"/>
  <c r="N17" i="9"/>
  <c r="M17" i="9"/>
  <c r="J17" i="9"/>
  <c r="I17" i="9"/>
  <c r="F17" i="9"/>
  <c r="E38" i="8" l="1"/>
  <c r="E39" i="8"/>
  <c r="E35" i="8"/>
  <c r="E36" i="8"/>
  <c r="E37" i="8"/>
  <c r="E34" i="8"/>
  <c r="E28" i="8"/>
  <c r="E29" i="8"/>
  <c r="E30" i="8"/>
  <c r="E27" i="8"/>
  <c r="E24" i="8"/>
  <c r="E23" i="8"/>
  <c r="E20" i="8"/>
  <c r="E21" i="8"/>
  <c r="E15" i="8"/>
  <c r="E16" i="8"/>
  <c r="E17" i="8"/>
  <c r="E14" i="8"/>
  <c r="E25" i="8"/>
  <c r="E18" i="8"/>
  <c r="E12" i="8"/>
  <c r="J16" i="5"/>
  <c r="G16" i="5"/>
  <c r="D16" i="5"/>
  <c r="J15" i="5"/>
  <c r="G15" i="5"/>
  <c r="D15" i="5"/>
  <c r="J14" i="5"/>
  <c r="G14" i="5"/>
  <c r="D14" i="5"/>
  <c r="N22" i="4"/>
  <c r="N21" i="4"/>
  <c r="N20" i="4"/>
  <c r="N19" i="4"/>
  <c r="N18" i="4"/>
  <c r="N17" i="4"/>
  <c r="N15" i="4"/>
  <c r="N14" i="4"/>
  <c r="K22" i="4"/>
  <c r="K21" i="4"/>
  <c r="K20" i="4"/>
  <c r="K19" i="4"/>
  <c r="K18" i="4"/>
  <c r="K17" i="4"/>
  <c r="K16" i="4"/>
  <c r="K15" i="4"/>
  <c r="K14" i="4"/>
  <c r="H22" i="4"/>
  <c r="H21" i="4"/>
  <c r="H20" i="4"/>
  <c r="H19" i="4"/>
  <c r="H18" i="4"/>
  <c r="H17" i="4"/>
  <c r="H16" i="4"/>
  <c r="H15" i="4"/>
  <c r="H14" i="4"/>
  <c r="E15" i="4"/>
  <c r="E16" i="4"/>
  <c r="E17" i="4"/>
  <c r="E18" i="4"/>
  <c r="E19" i="4"/>
  <c r="E20" i="4"/>
  <c r="E21" i="4"/>
  <c r="E22" i="4"/>
  <c r="E14" i="4"/>
</calcChain>
</file>

<file path=xl/sharedStrings.xml><?xml version="1.0" encoding="utf-8"?>
<sst xmlns="http://schemas.openxmlformats.org/spreadsheetml/2006/main" count="1329" uniqueCount="384">
  <si>
    <t>Информация о качестве обслуживания потребителей</t>
  </si>
  <si>
    <t xml:space="preserve">           (наименование сетевой организации)</t>
  </si>
  <si>
    <t>1. Общая информация о сетевой организации</t>
  </si>
  <si>
    <t xml:space="preserve">Тип потребителей </t>
  </si>
  <si>
    <t xml:space="preserve">Категория надежности потребителей </t>
  </si>
  <si>
    <t>ВН (110 кВ и выше)</t>
  </si>
  <si>
    <t>СН 1 (35-60 кВ)</t>
  </si>
  <si>
    <t>СН2 (1-20 кВ)</t>
  </si>
  <si>
    <t>НН (до 1 кВ)</t>
  </si>
  <si>
    <t>Динамика изменения %</t>
  </si>
  <si>
    <t>Физические лица</t>
  </si>
  <si>
    <t>Юридические лица</t>
  </si>
  <si>
    <t>ВСЕГО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</si>
  <si>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отчетному, заполняется в произвольной форме.</t>
  </si>
  <si>
    <t>Динамика изменения,%</t>
  </si>
  <si>
    <t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отчетному, заполняется в произвольной форме.</t>
  </si>
  <si>
    <t>Объект электросетевого хозяйства</t>
  </si>
  <si>
    <t>Воздушные линии (ВЛ), км.</t>
  </si>
  <si>
    <t>Кабельные линии (КЛ), км.</t>
  </si>
  <si>
    <t xml:space="preserve">Подстанции, шт. 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</si>
  <si>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</si>
  <si>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N</t>
  </si>
  <si>
    <t>Показатель</t>
  </si>
  <si>
    <t>Динамика изменения показателя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</si>
  <si>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</si>
  <si>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</si>
  <si>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</si>
  <si>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</si>
  <si>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</si>
  <si>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</si>
  <si>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</si>
  <si>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</si>
  <si>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</si>
  <si>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</si>
  <si>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</si>
  <si>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</si>
  <si>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</si>
  <si>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</si>
  <si>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</si>
  <si>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</si>
  <si>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</si>
  <si>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</si>
  <si>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</si>
  <si>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</si>
  <si>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</si>
  <si>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ВН</t>
  </si>
  <si>
    <t>НН</t>
  </si>
  <si>
    <t>2.3. Мероприятия, выполненные сетевой организацией в целях повышения качества оказания услуг по передаче электрической энергии в отчетном периоде, заполняется в произвольной форме.</t>
  </si>
  <si>
    <t>№ п/п</t>
  </si>
  <si>
    <t xml:space="preserve">Описание мероприятий </t>
  </si>
  <si>
    <t>по технологическому присоединению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</si>
  <si>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</si>
  <si>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</si>
  <si>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по вине заявителя</t>
  </si>
  <si>
    <t>7.2</t>
  </si>
  <si>
    <t>по вине сетевой организации</t>
  </si>
  <si>
    <t>7.1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</si>
  <si>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</si>
  <si>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Число исполненных договоров об осуществлении технологического присоединения к электрическим сетям, штуки</t>
  </si>
  <si>
    <t>Число заключенных договоров об осуществлении технологического присоединения к электрическим сетям, штуки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</si>
  <si>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</si>
  <si>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по вине сторонних лиц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</si>
  <si>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</si>
  <si>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</si>
  <si>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поданных заявителями, штуки</t>
  </si>
  <si>
    <t>Динамика изменения показателя, %</t>
  </si>
  <si>
    <t>объекты по производству электрической энергии</t>
  </si>
  <si>
    <t>Всего</t>
  </si>
  <si>
    <t>Категория надежности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</si>
  <si>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</si>
  <si>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</si>
  <si>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</si>
  <si>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</si>
  <si>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</si>
  <si>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Да</t>
  </si>
  <si>
    <t>КЛ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</si>
  <si>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</si>
  <si>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</si>
  <si>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</si>
  <si>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</si>
  <si>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</si>
  <si>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Электронная форма с использованием сети Интернет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</si>
  <si>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</si>
  <si>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</si>
  <si>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</si>
  <si>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</si>
  <si>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</si>
  <si>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</si>
  <si>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1.5</t>
  </si>
  <si>
    <t>техническое обслуживание электросетевых объектов</t>
  </si>
  <si>
    <t>1.6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</si>
  <si>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</si>
  <si>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</si>
  <si>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</si>
  <si>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</si>
  <si>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</si>
  <si>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2.5</t>
  </si>
  <si>
    <t>техническое обслуживание объектов электросетевого хозяйства</t>
  </si>
  <si>
    <t>2.6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</si>
  <si>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</si>
  <si>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</si>
  <si>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Офис обслуживания потребителей</t>
  </si>
  <si>
    <t>Тип офиса</t>
  </si>
  <si>
    <t>Адрес местонахождения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</si>
  <si>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</si>
  <si>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</si>
  <si>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</si>
  <si>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</si>
  <si>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</si>
  <si>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Наименование</t>
  </si>
  <si>
    <t>Единица измерения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</si>
  <si>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</si>
  <si>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</si>
  <si>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</si>
  <si>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</si>
  <si>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</si>
  <si>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</si>
  <si>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</si>
  <si>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</si>
  <si>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</si>
  <si>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</si>
  <si>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</si>
  <si>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4.8. Мероприятия, выполняемые сетевой организацией в целях повышения качества обслуживания потребителей.</t>
  </si>
  <si>
    <t>Вопрос</t>
  </si>
  <si>
    <t>Хорошо, в %</t>
  </si>
  <si>
    <t xml:space="preserve"> 1) Как Вы оцениваете качество услуг по передаче электрической энергии и обслуживанию</t>
  </si>
  <si>
    <t>2) Как Вы оцениваете качество услуг по технологическому присоединению</t>
  </si>
  <si>
    <t xml:space="preserve">3) Как Вы оцениваете оперативность принятия мер по обращениям </t>
  </si>
  <si>
    <t xml:space="preserve">4) Как Вы оцениваете доступность информации </t>
  </si>
  <si>
    <t>Форма обращения</t>
  </si>
  <si>
    <t>Обращения</t>
  </si>
  <si>
    <t>Факт получения потребителем ответа</t>
  </si>
  <si>
    <t>Заключение договора на оказание услуг по передаче электроэнергии</t>
  </si>
  <si>
    <t>2.4.Прочая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энергии.</t>
  </si>
  <si>
    <t>Отсутствует</t>
  </si>
  <si>
    <t>4.1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урегулированны жалобы в отчетном периоде, а также динамика по отношению к году, предшествующему отчетному.</t>
  </si>
  <si>
    <t>4.2 Информация о деятельности офисов обслуживания потребителей.</t>
  </si>
  <si>
    <t>4.3. Информация о заочном обслуживании потребителей посредством телефонной связи.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</si>
  <si>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</si>
  <si>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отчетному, заполняется в произвольной форме</t>
  </si>
  <si>
    <t>Уровень напряжения</t>
  </si>
  <si>
    <t>вводные устройства (вводно-распределительное устройство, главный распределительный щит) в многоквартирные дома</t>
  </si>
  <si>
    <t>бесхозяйные объекты электросетевого хозяйства</t>
  </si>
  <si>
    <t>приборы учета с возможностью дистанционного сбора данных</t>
  </si>
  <si>
    <t>Значение показателя, годы</t>
  </si>
  <si>
    <t>ВН (110 кВ и выше)</t>
  </si>
  <si>
    <t>СН1 (35-60 кВ)</t>
  </si>
  <si>
    <t>СН2 (1-20 кВ)</t>
  </si>
  <si>
    <t>НН (до 1 кВ)</t>
  </si>
  <si>
    <t>2.1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</si>
  <si>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2. Информация о качестве услуг по передаче электрической энергии</t>
  </si>
  <si>
    <t>2.2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</si>
  <si>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</si>
  <si>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СН1</t>
  </si>
  <si>
    <t>CH2</t>
  </si>
  <si>
    <t>СН2</t>
  </si>
  <si>
    <t>CH1</t>
  </si>
  <si>
    <t>n</t>
  </si>
  <si>
    <t>Всего по</t>
  </si>
  <si>
    <t>сетевой</t>
  </si>
  <si>
    <t>организации</t>
  </si>
  <si>
    <t>3. Информация о качестве услуг по технологическому присоединению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</si>
  <si>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её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</si>
  <si>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</si>
  <si>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</si>
  <si>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</si>
  <si>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</si>
  <si>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</si>
  <si>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</si>
  <si>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3.4. Сведения о качестве услуг по технологическому присоединению к электрическим сетям сетевой организации</t>
  </si>
  <si>
    <t>Мощность энергопринимающих устройств заявителя, кВт</t>
  </si>
  <si>
    <t>500 - сельская местность/</t>
  </si>
  <si>
    <t>300 - городская местность</t>
  </si>
  <si>
    <t>4. Качество обслуживания</t>
  </si>
  <si>
    <t>Заочная форма с использованием телефонной связи</t>
  </si>
  <si>
    <t>Письменная форма с использованием почтовой связи</t>
  </si>
  <si>
    <t>Заявка на оказание услуг</t>
  </si>
  <si>
    <t>2.7</t>
  </si>
  <si>
    <t>2.8</t>
  </si>
  <si>
    <t>Номер телефона, адрес электронной почты</t>
  </si>
  <si>
    <t>Количество сторонних организаций на территории офиса обслуживания (при наличии указать названия организаций)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</si>
  <si>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</si>
  <si>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</si>
  <si>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</si>
  <si>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</si>
  <si>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</si>
  <si>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</si>
  <si>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</si>
  <si>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</si>
  <si>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</si>
  <si>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</si>
  <si>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</si>
  <si>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</si>
  <si>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</si>
  <si>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</si>
  <si>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</si>
  <si>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</si>
  <si>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Обращения потребителей, содержащие жалобу</t>
  </si>
  <si>
    <t>Обращения потребителей, содержащие заявку на оказание услуг</t>
  </si>
  <si>
    <t>Мероприятия по результатам обращения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</si>
  <si>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</si>
  <si>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</si>
  <si>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</si>
  <si>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</si>
  <si>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</si>
  <si>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</si>
  <si>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</si>
  <si>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</si>
  <si>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</si>
  <si>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 xml:space="preserve">Замена неизолированных проводов на провод СИП для воздушных линий </t>
  </si>
  <si>
    <t>Регулярное тех. обслуживание электросетевого хозяйства</t>
  </si>
  <si>
    <t>Своевременное выполнение текущего ремонта электросетевого хозяйства</t>
  </si>
  <si>
    <t>прочее (согласование отключения э/э, переноса кабеля; принадлежность сетей, продление сроков выполнения мероприятий по ТУ,  согласование переноса границы балансовой принадлежности, согласование границ в охранной зоне, обращения о  законности подключения к эл. сетям, подтверждение факта тех. присоединения, предоставления информации по отключениям э/э)</t>
  </si>
  <si>
    <t>прочее (переоформление, восстановление док-тов по ТП)</t>
  </si>
  <si>
    <t>ООО "Эффект ТК"</t>
  </si>
  <si>
    <t>Центр</t>
  </si>
  <si>
    <t>согласно Единым стандартам качества обслуживания сетевыми организациями потребителей услуг сетевых организаций</t>
  </si>
  <si>
    <t>Пункт</t>
  </si>
  <si>
    <t>г. В.Уфалей,                                                                  ул. Ленина, 129                              ПС УЗРМО</t>
  </si>
  <si>
    <t xml:space="preserve">8 922 736 86 82               8 951 819 26 40                   </t>
  </si>
  <si>
    <t>согласно  Единым стандартам качества обслуживания сетевыми организациями потребителей услуг сетевых организаций</t>
  </si>
  <si>
    <r>
      <t>Показатель средней продолжительности прекращений передачи электрической энергии (П</t>
    </r>
    <r>
      <rPr>
        <sz val="8"/>
        <color theme="1"/>
        <rFont val="Times New Roman"/>
        <family val="1"/>
        <charset val="204"/>
      </rPr>
      <t>SAIDI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</si>
  <si>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 (П</t>
    </r>
    <r>
      <rPr>
        <sz val="8"/>
        <color theme="1"/>
        <rFont val="Times New Roman"/>
        <family val="1"/>
        <charset val="204"/>
      </rPr>
      <t>SAIFI)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</si>
  <si>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sz val="8"/>
        <color theme="1"/>
        <rFont val="Times New Roman"/>
        <family val="1"/>
        <charset val="204"/>
      </rPr>
      <t>SAIDI, план)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</si>
  <si>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sz val="8"/>
        <color theme="1"/>
        <rFont val="Times New Roman"/>
        <family val="1"/>
        <charset val="204"/>
      </rPr>
      <t>SAIFI, план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</si>
  <si>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(П</t>
    </r>
    <r>
      <rPr>
        <sz val="8"/>
        <color theme="1"/>
        <rFont val="Times New Roman"/>
        <family val="1"/>
        <charset val="204"/>
      </rPr>
      <t>SAIDI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</si>
  <si>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энергии, (П</t>
    </r>
    <r>
      <rPr>
        <sz val="8"/>
        <color theme="1"/>
        <rFont val="Times New Roman"/>
        <family val="1"/>
        <charset val="204"/>
      </rPr>
      <t>SAIFI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</si>
  <si>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</t>
    </r>
    <r>
      <rPr>
        <sz val="8"/>
        <color theme="1"/>
        <rFont val="Times New Roman"/>
        <family val="1"/>
        <charset val="204"/>
      </rPr>
      <t>SAIDI, план)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</si>
  <si>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</t>
    </r>
    <r>
      <rPr>
        <sz val="8"/>
        <color theme="1"/>
        <rFont val="Times New Roman"/>
        <family val="1"/>
        <charset val="204"/>
      </rPr>
      <t>SAIFI, план)</t>
    </r>
  </si>
  <si>
    <t xml:space="preserve">ООО "Эффект ТК" осуществляет услуги в соответствие с Едиными стандартами качества обслуживания сетевыми организациями потребителей сетевых организаций. Полный перечень услуг и паспорта осуществления данных услуг можно найти на сайте ООО "Эффект ТК" в разделе Раскрытия информации </t>
  </si>
  <si>
    <t xml:space="preserve">Регулярное тех. обслуживание электросетевого хозяйства </t>
  </si>
  <si>
    <t xml:space="preserve">Своевременное выполнение текущего ремонта электросетевого хозяйства </t>
  </si>
  <si>
    <t>Удовл.,        в %</t>
  </si>
  <si>
    <t xml:space="preserve">Плохо,          в % </t>
  </si>
  <si>
    <t xml:space="preserve">Обеспечение рассмотрения заявлений и иных обращений граждан в форме электронного документа </t>
  </si>
  <si>
    <t>Проведение целевых опросов потребителей для оценки качества оказываемых услуг и обслуживания</t>
  </si>
  <si>
    <t xml:space="preserve">Соблюдены условия для очного обслуживания потребителей в соответствии с рекомендациями Роспотребнадзора (наличие защитных масок, дезинфицирующих средств для обработки) </t>
  </si>
  <si>
    <t xml:space="preserve">Обеспечены условия для личного и заочного обслуживания потребителей (наличие пунктов обслуживания, телефонной связи, в т.ч. единого номера, сайта в сети Интернет) </t>
  </si>
  <si>
    <t xml:space="preserve">Своевременная подготовка необходимых документов для осуществления технологического присоединения </t>
  </si>
  <si>
    <t xml:space="preserve">Своевременное осуществление технологического присоединения </t>
  </si>
  <si>
    <t>Осуществление технологического присоединения, подача заявок, обращения по приборам учета электроэнергии и передаче показаний</t>
  </si>
  <si>
    <t>8.00 - 12.00
13.00 - 14.00</t>
  </si>
  <si>
    <t xml:space="preserve">
г. Челябинск, пр. Ленина, 2М         </t>
  </si>
  <si>
    <t>8.00 - 16.30</t>
  </si>
  <si>
    <t>Своевременная подготовка необходимых документов для осуществления технологического присоединения</t>
  </si>
  <si>
    <t>Своевременное осуществление технологического присоединения</t>
  </si>
  <si>
    <t>Обеспечены условия для личного и заочного обслуживания потребителей (наличие пунктов обслуживания, телефонной связи, в т.ч. единого номера, сайта в сети Интернет)</t>
  </si>
  <si>
    <t xml:space="preserve">Указанные категории  лиц обслуживаются вне очереди Центр обслуживания, 1-й этаж </t>
  </si>
  <si>
    <r>
      <t xml:space="preserve">в г. Челябинске:
8 (351) 239-55-40,  8 800 200 66 56
в г. В. Уфалей: 8 951-819-26-40, 
8 (35164) 3-38-95
</t>
    </r>
    <r>
      <rPr>
        <sz val="11"/>
        <color rgb="FFFF0000"/>
        <rFont val="Times New Roman"/>
        <family val="1"/>
        <charset val="204"/>
      </rPr>
      <t/>
    </r>
  </si>
  <si>
    <r>
      <t xml:space="preserve">8 (351) 239-55-40      8 800 200 66 56                   otp.7@mail.ru
</t>
    </r>
    <r>
      <rPr>
        <i/>
        <sz val="11"/>
        <color theme="1"/>
        <rFont val="Times New Roman"/>
        <family val="1"/>
        <charset val="204"/>
      </rPr>
      <t>до 15.12.2022</t>
    </r>
    <r>
      <rPr>
        <sz val="11"/>
        <color theme="1"/>
        <rFont val="Times New Roman"/>
        <family val="1"/>
        <charset val="204"/>
      </rPr>
      <t xml:space="preserve">
otp@ekm174.ru
</t>
    </r>
    <r>
      <rPr>
        <i/>
        <sz val="11"/>
        <color theme="1"/>
        <rFont val="Times New Roman"/>
        <family val="1"/>
        <charset val="204"/>
      </rPr>
      <t>с 16.12.2022</t>
    </r>
  </si>
  <si>
    <t>+</t>
  </si>
  <si>
    <t>7/отп</t>
  </si>
  <si>
    <t>55/отп</t>
  </si>
  <si>
    <t>2023 г</t>
  </si>
  <si>
    <t>2023 г.</t>
  </si>
  <si>
    <t xml:space="preserve"> ООО "ЭКМ", 
ООО "ЭРГО",
ООО "ЗлатЭнерго"</t>
  </si>
  <si>
    <t>ООО "МиассЭнергоСтрой"</t>
  </si>
  <si>
    <t>8/отп</t>
  </si>
  <si>
    <t>10/отп</t>
  </si>
  <si>
    <t>11/отп</t>
  </si>
  <si>
    <t>13/отп</t>
  </si>
  <si>
    <t>14/отп</t>
  </si>
  <si>
    <t>15/отп</t>
  </si>
  <si>
    <t>22/отп</t>
  </si>
  <si>
    <t>23/отп</t>
  </si>
  <si>
    <t>32/отп</t>
  </si>
  <si>
    <t>33/отп</t>
  </si>
  <si>
    <t>42/отп</t>
  </si>
  <si>
    <t>48/отп</t>
  </si>
  <si>
    <t>12-44</t>
  </si>
  <si>
    <t>54/отп</t>
  </si>
  <si>
    <t>10-50</t>
  </si>
  <si>
    <t>59/отп</t>
  </si>
  <si>
    <t>65/отп</t>
  </si>
  <si>
    <t>68/отп</t>
  </si>
  <si>
    <t>70/отп</t>
  </si>
  <si>
    <t>5</t>
  </si>
  <si>
    <t>6</t>
  </si>
  <si>
    <t>9</t>
  </si>
  <si>
    <t>23</t>
  </si>
  <si>
    <t>143</t>
  </si>
  <si>
    <t>182</t>
  </si>
  <si>
    <t>232</t>
  </si>
  <si>
    <t>243</t>
  </si>
  <si>
    <t>244</t>
  </si>
  <si>
    <t>482</t>
  </si>
  <si>
    <t>512</t>
  </si>
  <si>
    <t>523</t>
  </si>
  <si>
    <t>533</t>
  </si>
  <si>
    <t>539</t>
  </si>
  <si>
    <t>656</t>
  </si>
  <si>
    <t>657</t>
  </si>
  <si>
    <t>658</t>
  </si>
  <si>
    <t>692</t>
  </si>
  <si>
    <t>700</t>
  </si>
  <si>
    <t>701</t>
  </si>
  <si>
    <t>707</t>
  </si>
  <si>
    <t>726</t>
  </si>
  <si>
    <t>727</t>
  </si>
  <si>
    <t>731</t>
  </si>
  <si>
    <t>746</t>
  </si>
  <si>
    <t>753</t>
  </si>
  <si>
    <t>754</t>
  </si>
  <si>
    <t>816</t>
  </si>
  <si>
    <t>838</t>
  </si>
  <si>
    <t>841</t>
  </si>
  <si>
    <t>887</t>
  </si>
  <si>
    <t>890</t>
  </si>
  <si>
    <t>891</t>
  </si>
  <si>
    <t>905</t>
  </si>
  <si>
    <t>909</t>
  </si>
  <si>
    <t>913</t>
  </si>
  <si>
    <t>920</t>
  </si>
  <si>
    <t>921</t>
  </si>
  <si>
    <t>923</t>
  </si>
  <si>
    <t>925</t>
  </si>
  <si>
    <t>929</t>
  </si>
  <si>
    <t>935</t>
  </si>
  <si>
    <t>938</t>
  </si>
  <si>
    <t>991</t>
  </si>
  <si>
    <t>995</t>
  </si>
  <si>
    <t>998</t>
  </si>
  <si>
    <t>1004</t>
  </si>
  <si>
    <t>1018</t>
  </si>
  <si>
    <t>1020</t>
  </si>
  <si>
    <t>1034</t>
  </si>
  <si>
    <t>1035</t>
  </si>
  <si>
    <t>1043</t>
  </si>
  <si>
    <t>1045</t>
  </si>
  <si>
    <t>1046</t>
  </si>
  <si>
    <t>1054</t>
  </si>
  <si>
    <t>1058</t>
  </si>
  <si>
    <t>1060</t>
  </si>
  <si>
    <t>1090</t>
  </si>
  <si>
    <t>1095</t>
  </si>
  <si>
    <t>1101</t>
  </si>
  <si>
    <t>1110</t>
  </si>
  <si>
    <t>1111</t>
  </si>
  <si>
    <t>1123</t>
  </si>
  <si>
    <t>1125</t>
  </si>
  <si>
    <t>1126</t>
  </si>
  <si>
    <t>1128</t>
  </si>
  <si>
    <t>1139</t>
  </si>
  <si>
    <t>1145</t>
  </si>
  <si>
    <t>1146</t>
  </si>
  <si>
    <t>1152</t>
  </si>
  <si>
    <t>1158</t>
  </si>
  <si>
    <t>1159</t>
  </si>
  <si>
    <t>1163</t>
  </si>
  <si>
    <t>1177</t>
  </si>
  <si>
    <t>1179</t>
  </si>
  <si>
    <t>1181</t>
  </si>
  <si>
    <t>1182</t>
  </si>
  <si>
    <t>1183</t>
  </si>
  <si>
    <t>1199</t>
  </si>
  <si>
    <t>1210</t>
  </si>
  <si>
    <t>1217</t>
  </si>
  <si>
    <t>1220</t>
  </si>
  <si>
    <t>1232</t>
  </si>
  <si>
    <t>1240</t>
  </si>
  <si>
    <t>1243</t>
  </si>
  <si>
    <t>1245</t>
  </si>
  <si>
    <t>1251</t>
  </si>
  <si>
    <t>1256</t>
  </si>
  <si>
    <t>1262</t>
  </si>
  <si>
    <t>1263</t>
  </si>
  <si>
    <t>1264</t>
  </si>
  <si>
    <t>1266</t>
  </si>
  <si>
    <t>1269</t>
  </si>
  <si>
    <t>1281</t>
  </si>
  <si>
    <t>1283</t>
  </si>
  <si>
    <t>25.10.2023
23.10.2023</t>
  </si>
  <si>
    <t xml:space="preserve">        ООО "Эффект ТК " услуг за 2024 год</t>
  </si>
  <si>
    <t xml:space="preserve">        ООО "Эффект ТК" услуг за 2024 год</t>
  </si>
  <si>
    <t>Невостребованая мощность для осуществления технологического присоединения  в 2024 г отсутствовала</t>
  </si>
  <si>
    <t xml:space="preserve">         ООО "Эффект ТК"  услуг за 2024 год</t>
  </si>
  <si>
    <t>2024 г</t>
  </si>
  <si>
    <t xml:space="preserve">         ООО "Эффект ТК"  услуг за 2024год</t>
  </si>
  <si>
    <t xml:space="preserve">         ООО "Эффект ТК "  услуг за 2024 год</t>
  </si>
  <si>
    <t>2024 г.</t>
  </si>
  <si>
    <t xml:space="preserve">2023 г. </t>
  </si>
  <si>
    <t xml:space="preserve">         ООО "Эффект ТК" за 2024год</t>
  </si>
  <si>
    <t xml:space="preserve">          ООО "Эффект ТК"  услуг за 2024 год</t>
  </si>
  <si>
    <t>3.5 Стоимость технологического присоединения к электрическим сетям сетевой организации ( не заполняется, в случае наличия на официальном сайте сетевой организации в сети Интернет интероктивного инструмента, который позволяет автоматически рассчитывать стоимость технологического присоединения при вводе параметров, предусмотреных настоящим пунктом)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</si>
</sst>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0" fontId="4" fillId="0" borderId="8" xfId="0" applyFont="1" applyBorder="1"/>
    <xf numFmtId="0" fontId="5" fillId="0" borderId="8" xfId="0" applyFont="1" applyBorder="1"/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9" fontId="2" fillId="0" borderId="23" xfId="0" applyNumberFormat="1" applyFont="1" applyBorder="1" applyAlignment="1">
      <alignment horizontal="center" wrapText="1"/>
    </xf>
    <xf numFmtId="3" fontId="2" fillId="0" borderId="22" xfId="0" applyNumberFormat="1" applyFont="1" applyBorder="1" applyAlignment="1">
      <alignment horizontal="center" wrapText="1"/>
    </xf>
    <xf numFmtId="3" fontId="2" fillId="0" borderId="5" xfId="0" applyNumberFormat="1" applyFont="1" applyBorder="1" applyAlignment="1">
      <alignment horizontal="center" wrapText="1"/>
    </xf>
    <xf numFmtId="3" fontId="2" fillId="0" borderId="34" xfId="0" applyNumberFormat="1" applyFont="1" applyBorder="1" applyAlignment="1">
      <alignment horizontal="center" wrapText="1"/>
    </xf>
    <xf numFmtId="3" fontId="2" fillId="0" borderId="6" xfId="0" applyNumberFormat="1" applyFont="1" applyBorder="1" applyAlignment="1">
      <alignment horizontal="center" wrapText="1"/>
    </xf>
    <xf numFmtId="9" fontId="2" fillId="0" borderId="17" xfId="0" applyNumberFormat="1" applyFont="1" applyBorder="1" applyAlignment="1">
      <alignment horizontal="center" wrapText="1"/>
    </xf>
    <xf numFmtId="3" fontId="2" fillId="0" borderId="33" xfId="0" applyNumberFormat="1" applyFont="1" applyBorder="1" applyAlignment="1">
      <alignment horizontal="center" wrapText="1"/>
    </xf>
    <xf numFmtId="3" fontId="2" fillId="0" borderId="16" xfId="0" applyNumberFormat="1" applyFont="1" applyBorder="1" applyAlignment="1">
      <alignment horizont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1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9" fontId="2" fillId="0" borderId="25" xfId="0" applyNumberFormat="1" applyFont="1" applyBorder="1" applyAlignment="1">
      <alignment horizontal="center" vertical="center" wrapText="1"/>
    </xf>
    <xf numFmtId="3" fontId="2" fillId="0" borderId="30" xfId="0" applyNumberFormat="1" applyFont="1" applyBorder="1" applyAlignment="1">
      <alignment horizontal="center" vertical="center" wrapText="1"/>
    </xf>
    <xf numFmtId="9" fontId="2" fillId="0" borderId="2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9" fontId="2" fillId="0" borderId="17" xfId="0" applyNumberFormat="1" applyFont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34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10" fontId="2" fillId="0" borderId="2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6" xfId="0" applyFont="1" applyBorder="1" applyAlignment="1">
      <alignment vertical="center" wrapText="1"/>
    </xf>
    <xf numFmtId="0" fontId="9" fillId="0" borderId="0" xfId="0" applyFont="1"/>
    <xf numFmtId="0" fontId="17" fillId="0" borderId="0" xfId="0" applyFont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1" fillId="0" borderId="3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2" fillId="0" borderId="48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1" fillId="0" borderId="29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" fontId="2" fillId="0" borderId="0" xfId="0" applyNumberFormat="1" applyFont="1"/>
    <xf numFmtId="0" fontId="19" fillId="0" borderId="0" xfId="0" applyFont="1"/>
    <xf numFmtId="4" fontId="2" fillId="0" borderId="22" xfId="0" applyNumberFormat="1" applyFont="1" applyBorder="1" applyAlignment="1">
      <alignment vertical="center"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11" fillId="0" borderId="47" xfId="0" applyFont="1" applyBorder="1" applyAlignment="1">
      <alignment horizontal="center" vertical="center" wrapText="1"/>
    </xf>
    <xf numFmtId="0" fontId="21" fillId="0" borderId="6" xfId="0" applyFont="1" applyBorder="1"/>
    <xf numFmtId="14" fontId="21" fillId="2" borderId="6" xfId="0" applyNumberFormat="1" applyFont="1" applyFill="1" applyBorder="1" applyAlignment="1">
      <alignment horizontal="right" wrapText="1"/>
    </xf>
    <xf numFmtId="0" fontId="21" fillId="2" borderId="6" xfId="0" applyFont="1" applyFill="1" applyBorder="1" applyAlignment="1">
      <alignment horizontal="center"/>
    </xf>
    <xf numFmtId="0" fontId="21" fillId="0" borderId="6" xfId="0" applyFont="1" applyBorder="1" applyAlignment="1">
      <alignment horizontal="center"/>
    </xf>
    <xf numFmtId="14" fontId="20" fillId="2" borderId="6" xfId="0" applyNumberFormat="1" applyFont="1" applyFill="1" applyBorder="1" applyAlignment="1">
      <alignment horizontal="right" wrapText="1"/>
    </xf>
    <xf numFmtId="0" fontId="21" fillId="2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1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 wrapText="1"/>
    </xf>
    <xf numFmtId="0" fontId="22" fillId="2" borderId="0" xfId="0" applyFont="1" applyFill="1"/>
    <xf numFmtId="0" fontId="1" fillId="0" borderId="9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1" fontId="2" fillId="0" borderId="23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2" fillId="0" borderId="6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wrapText="1"/>
    </xf>
    <xf numFmtId="4" fontId="0" fillId="0" borderId="0" xfId="0" applyNumberFormat="1" applyAlignment="1">
      <alignment wrapText="1"/>
    </xf>
    <xf numFmtId="0" fontId="21" fillId="0" borderId="5" xfId="0" applyFont="1" applyBorder="1"/>
    <xf numFmtId="49" fontId="21" fillId="2" borderId="6" xfId="0" applyNumberFormat="1" applyFont="1" applyFill="1" applyBorder="1" applyAlignment="1">
      <alignment horizontal="right"/>
    </xf>
    <xf numFmtId="0" fontId="20" fillId="2" borderId="6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 wrapText="1"/>
    </xf>
    <xf numFmtId="0" fontId="20" fillId="2" borderId="6" xfId="0" applyFont="1" applyFill="1" applyBorder="1"/>
    <xf numFmtId="0" fontId="2" fillId="2" borderId="6" xfId="0" applyFont="1" applyFill="1" applyBorder="1"/>
    <xf numFmtId="0" fontId="20" fillId="2" borderId="6" xfId="0" applyFont="1" applyFill="1" applyBorder="1" applyAlignment="1">
      <alignment horizontal="right" wrapText="1"/>
    </xf>
    <xf numFmtId="1" fontId="2" fillId="0" borderId="34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5" fillId="0" borderId="0" xfId="0" applyFont="1"/>
    <xf numFmtId="1" fontId="26" fillId="2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2" fillId="0" borderId="6" xfId="0" applyFont="1" applyBorder="1" applyAlignment="1">
      <alignment wrapText="1"/>
    </xf>
    <xf numFmtId="0" fontId="21" fillId="2" borderId="5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right" wrapText="1"/>
    </xf>
    <xf numFmtId="1" fontId="21" fillId="0" borderId="6" xfId="0" applyNumberFormat="1" applyFont="1" applyFill="1" applyBorder="1" applyAlignment="1">
      <alignment wrapText="1"/>
    </xf>
    <xf numFmtId="9" fontId="20" fillId="0" borderId="23" xfId="0" applyNumberFormat="1" applyFont="1" applyBorder="1" applyAlignment="1">
      <alignment horizontal="center" wrapText="1"/>
    </xf>
    <xf numFmtId="1" fontId="21" fillId="2" borderId="6" xfId="0" applyNumberFormat="1" applyFont="1" applyFill="1" applyBorder="1" applyAlignment="1">
      <alignment wrapText="1"/>
    </xf>
    <xf numFmtId="1" fontId="21" fillId="0" borderId="3" xfId="0" applyNumberFormat="1" applyFont="1" applyBorder="1" applyAlignment="1">
      <alignment horizontal="center" wrapText="1"/>
    </xf>
    <xf numFmtId="1" fontId="20" fillId="0" borderId="3" xfId="0" applyNumberFormat="1" applyFont="1" applyBorder="1" applyAlignment="1">
      <alignment horizontal="center" wrapText="1"/>
    </xf>
    <xf numFmtId="0" fontId="20" fillId="2" borderId="6" xfId="0" applyFont="1" applyFill="1" applyBorder="1" applyAlignment="1">
      <alignment horizontal="right"/>
    </xf>
    <xf numFmtId="49" fontId="21" fillId="0" borderId="6" xfId="0" applyNumberFormat="1" applyFont="1" applyFill="1" applyBorder="1" applyAlignment="1">
      <alignment horizontal="right"/>
    </xf>
    <xf numFmtId="0" fontId="20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right"/>
    </xf>
    <xf numFmtId="14" fontId="20" fillId="0" borderId="6" xfId="0" applyNumberFormat="1" applyFont="1" applyFill="1" applyBorder="1" applyAlignment="1">
      <alignment horizontal="right" wrapText="1"/>
    </xf>
    <xf numFmtId="49" fontId="23" fillId="0" borderId="6" xfId="0" applyNumberFormat="1" applyFont="1" applyFill="1" applyBorder="1" applyAlignment="1">
      <alignment horizontal="right"/>
    </xf>
    <xf numFmtId="49" fontId="23" fillId="2" borderId="6" xfId="0" applyNumberFormat="1" applyFont="1" applyFill="1" applyBorder="1" applyAlignment="1">
      <alignment horizontal="right"/>
    </xf>
    <xf numFmtId="49" fontId="20" fillId="2" borderId="6" xfId="0" applyNumberFormat="1" applyFont="1" applyFill="1" applyBorder="1" applyAlignment="1">
      <alignment horizontal="right"/>
    </xf>
    <xf numFmtId="49" fontId="20" fillId="0" borderId="6" xfId="0" applyNumberFormat="1" applyFont="1" applyBorder="1" applyAlignment="1">
      <alignment horizontal="right" vertical="center" wrapText="1"/>
    </xf>
    <xf numFmtId="14" fontId="20" fillId="0" borderId="6" xfId="0" applyNumberFormat="1" applyFont="1" applyBorder="1" applyAlignment="1">
      <alignment horizontal="right" vertical="center" wrapText="1"/>
    </xf>
    <xf numFmtId="1" fontId="20" fillId="2" borderId="6" xfId="0" applyNumberFormat="1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 wrapText="1"/>
    </xf>
    <xf numFmtId="0" fontId="4" fillId="0" borderId="0" xfId="0" applyFont="1" applyAlignment="1"/>
    <xf numFmtId="0" fontId="3" fillId="0" borderId="17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3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center" vertical="center" wrapText="1"/>
    </xf>
    <xf numFmtId="0" fontId="19" fillId="0" borderId="0" xfId="0" applyFont="1" applyAlignment="1"/>
    <xf numFmtId="165" fontId="2" fillId="0" borderId="6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1" fontId="21" fillId="2" borderId="5" xfId="0" applyNumberFormat="1" applyFont="1" applyFill="1" applyBorder="1" applyAlignment="1">
      <alignment wrapText="1"/>
    </xf>
    <xf numFmtId="9" fontId="20" fillId="0" borderId="25" xfId="0" applyNumberFormat="1" applyFont="1" applyBorder="1" applyAlignment="1">
      <alignment horizontal="center" wrapText="1"/>
    </xf>
    <xf numFmtId="1" fontId="21" fillId="0" borderId="30" xfId="0" applyNumberFormat="1" applyFont="1" applyBorder="1" applyAlignment="1">
      <alignment horizontal="center" wrapText="1"/>
    </xf>
    <xf numFmtId="1" fontId="22" fillId="0" borderId="5" xfId="0" applyNumberFormat="1" applyFont="1" applyBorder="1" applyAlignment="1">
      <alignment horizontal="center" wrapText="1"/>
    </xf>
    <xf numFmtId="0" fontId="2" fillId="0" borderId="11" xfId="0" applyFont="1" applyBorder="1" applyAlignment="1">
      <alignment vertical="center" wrapText="1"/>
    </xf>
    <xf numFmtId="1" fontId="21" fillId="0" borderId="37" xfId="0" applyNumberFormat="1" applyFont="1" applyFill="1" applyBorder="1" applyAlignment="1">
      <alignment wrapText="1"/>
    </xf>
    <xf numFmtId="9" fontId="20" fillId="0" borderId="38" xfId="0" applyNumberFormat="1" applyFont="1" applyBorder="1" applyAlignment="1">
      <alignment horizontal="center" wrapText="1"/>
    </xf>
    <xf numFmtId="1" fontId="21" fillId="2" borderId="37" xfId="0" applyNumberFormat="1" applyFont="1" applyFill="1" applyBorder="1" applyAlignment="1">
      <alignment wrapText="1"/>
    </xf>
    <xf numFmtId="1" fontId="21" fillId="0" borderId="13" xfId="0" applyNumberFormat="1" applyFont="1" applyBorder="1" applyAlignment="1">
      <alignment horizontal="center" wrapText="1"/>
    </xf>
    <xf numFmtId="1" fontId="22" fillId="0" borderId="37" xfId="0" applyNumberFormat="1" applyFont="1" applyBorder="1" applyAlignment="1">
      <alignment horizontal="center" wrapText="1"/>
    </xf>
    <xf numFmtId="1" fontId="21" fillId="0" borderId="16" xfId="0" applyNumberFormat="1" applyFont="1" applyFill="1" applyBorder="1" applyAlignment="1">
      <alignment wrapText="1"/>
    </xf>
    <xf numFmtId="9" fontId="20" fillId="0" borderId="17" xfId="0" applyNumberFormat="1" applyFont="1" applyBorder="1" applyAlignment="1">
      <alignment horizontal="center" wrapText="1"/>
    </xf>
    <xf numFmtId="1" fontId="21" fillId="2" borderId="16" xfId="0" applyNumberFormat="1" applyFont="1" applyFill="1" applyBorder="1" applyAlignment="1">
      <alignment wrapText="1"/>
    </xf>
    <xf numFmtId="1" fontId="21" fillId="0" borderId="29" xfId="0" applyNumberFormat="1" applyFont="1" applyBorder="1" applyAlignment="1">
      <alignment horizontal="center" wrapText="1"/>
    </xf>
    <xf numFmtId="1" fontId="22" fillId="0" borderId="16" xfId="0" applyNumberFormat="1" applyFont="1" applyBorder="1" applyAlignment="1">
      <alignment horizontal="center" wrapText="1"/>
    </xf>
    <xf numFmtId="49" fontId="2" fillId="0" borderId="36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4" fontId="0" fillId="0" borderId="0" xfId="0" applyNumberFormat="1"/>
    <xf numFmtId="4" fontId="22" fillId="0" borderId="22" xfId="0" applyNumberFormat="1" applyFont="1" applyBorder="1" applyAlignment="1">
      <alignment vertical="center" wrapText="1"/>
    </xf>
    <xf numFmtId="4" fontId="22" fillId="0" borderId="36" xfId="0" applyNumberFormat="1" applyFont="1" applyBorder="1" applyAlignment="1">
      <alignment vertical="center" wrapText="1"/>
    </xf>
    <xf numFmtId="4" fontId="2" fillId="0" borderId="36" xfId="0" applyNumberFormat="1" applyFont="1" applyBorder="1" applyAlignment="1">
      <alignment vertical="center" wrapText="1"/>
    </xf>
    <xf numFmtId="4" fontId="2" fillId="0" borderId="53" xfId="0" applyNumberFormat="1" applyFont="1" applyBorder="1" applyAlignment="1">
      <alignment vertical="center" wrapText="1"/>
    </xf>
    <xf numFmtId="4" fontId="2" fillId="0" borderId="56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4" fontId="2" fillId="0" borderId="63" xfId="0" applyNumberFormat="1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5" fillId="0" borderId="32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0" fontId="2" fillId="0" borderId="23" xfId="0" applyNumberFormat="1" applyFont="1" applyBorder="1" applyAlignment="1">
      <alignment horizontal="center" vertical="center" wrapText="1"/>
    </xf>
    <xf numFmtId="10" fontId="2" fillId="0" borderId="25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10" fillId="0" borderId="0" xfId="0" applyFont="1" applyAlignment="1">
      <alignment vertical="top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36" xfId="0" applyFont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9" fontId="2" fillId="0" borderId="34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left" vertical="top" wrapText="1"/>
    </xf>
    <xf numFmtId="0" fontId="2" fillId="0" borderId="60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33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2" fillId="0" borderId="22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59" xfId="0" applyBorder="1"/>
    <xf numFmtId="0" fontId="2" fillId="2" borderId="6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571500</xdr:colOff>
      <xdr:row>13</xdr:row>
      <xdr:rowOff>58208</xdr:rowOff>
    </xdr:to>
    <xdr:sp macro="" textlink="">
      <xdr:nvSpPr>
        <xdr:cNvPr id="5125" name="AutoShape 5" descr="https://internet.garant.ru/document/formula?revision=43202000&amp;text=ISjPX1NBSURJKQ==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05075"/>
          <a:ext cx="571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561975</xdr:colOff>
      <xdr:row>19</xdr:row>
      <xdr:rowOff>58209</xdr:rowOff>
    </xdr:to>
    <xdr:sp macro="" textlink="">
      <xdr:nvSpPr>
        <xdr:cNvPr id="5126" name="AutoShape 6" descr="https://internet.garant.ru/document/formula?revision=43202000&amp;text=ISjPX1NBSUZJKQ==">
          <a:extLst>
            <a:ext uri="{FF2B5EF4-FFF2-40B4-BE49-F238E27FC236}">
              <a16:creationId xmlns:a16="http://schemas.microsoft.com/office/drawing/2014/main" id="{00000000-0008-0000-0400-0000061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876675"/>
          <a:ext cx="5619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828675</xdr:colOff>
      <xdr:row>26</xdr:row>
      <xdr:rowOff>58208</xdr:rowOff>
    </xdr:to>
    <xdr:sp macro="" textlink="">
      <xdr:nvSpPr>
        <xdr:cNvPr id="5127" name="AutoShape 7" descr="https://internet.garant.ru/document/formula?revision=43202000&amp;text=ISjPX3N0cmluZyhTQUlESSwg7-vg7Skp">
          <a:extLst>
            <a:ext uri="{FF2B5EF4-FFF2-40B4-BE49-F238E27FC236}">
              <a16:creationId xmlns:a16="http://schemas.microsoft.com/office/drawing/2014/main" id="{00000000-0008-0000-0400-0000071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81775"/>
          <a:ext cx="8286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809625</xdr:colOff>
      <xdr:row>33</xdr:row>
      <xdr:rowOff>58208</xdr:rowOff>
    </xdr:to>
    <xdr:sp macro="" textlink="">
      <xdr:nvSpPr>
        <xdr:cNvPr id="5128" name="AutoShape 8" descr="https://internet.garant.ru/document/formula?revision=43202000&amp;text=ISjPX3N0cmluZyhTQUlGSSwg7-vg7Skp">
          <a:extLst>
            <a:ext uri="{FF2B5EF4-FFF2-40B4-BE49-F238E27FC236}">
              <a16:creationId xmlns:a16="http://schemas.microsoft.com/office/drawing/2014/main" id="{00000000-0008-0000-0400-00000814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8905875"/>
          <a:ext cx="8096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571500</xdr:colOff>
      <xdr:row>13</xdr:row>
      <xdr:rowOff>58208</xdr:rowOff>
    </xdr:to>
    <xdr:sp macro="" textlink="">
      <xdr:nvSpPr>
        <xdr:cNvPr id="6" name="AutoShape 5" descr="https://internet.garant.ru/document/formula?revision=43202000&amp;text=ISjPX1NBSURJKQ==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419475"/>
          <a:ext cx="571500" cy="248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828675</xdr:colOff>
      <xdr:row>26</xdr:row>
      <xdr:rowOff>58208</xdr:rowOff>
    </xdr:to>
    <xdr:sp macro="" textlink="">
      <xdr:nvSpPr>
        <xdr:cNvPr id="8" name="AutoShape 7" descr="https://internet.garant.ru/document/formula?revision=43202000&amp;text=ISjPX3N0cmluZyhTQUlESSwg7-vg7Skp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7400925"/>
          <a:ext cx="828675" cy="248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809625</xdr:colOff>
      <xdr:row>33</xdr:row>
      <xdr:rowOff>58208</xdr:rowOff>
    </xdr:to>
    <xdr:sp macro="" textlink="">
      <xdr:nvSpPr>
        <xdr:cNvPr id="9" name="AutoShape 8" descr="https://internet.garant.ru/document/formula?revision=43202000&amp;text=ISjPX3N0cmluZyhTQUlGSSwg7-vg7Skp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9677400"/>
          <a:ext cx="809625" cy="248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438150</xdr:colOff>
      <xdr:row>12</xdr:row>
      <xdr:rowOff>38100</xdr:rowOff>
    </xdr:to>
    <xdr:sp macro="" textlink="">
      <xdr:nvSpPr>
        <xdr:cNvPr id="6145" name="AutoShape 1" descr="https://internet.garant.ru/document/formula?revision=43202000&amp;text=z19TQUlESQ==">
          <a:extLst>
            <a:ext uri="{FF2B5EF4-FFF2-40B4-BE49-F238E27FC236}">
              <a16:creationId xmlns:a16="http://schemas.microsoft.com/office/drawing/2014/main" id="{00000000-0008-0000-0500-000001180000}"/>
            </a:ext>
          </a:extLst>
        </xdr:cNvPr>
        <xdr:cNvSpPr>
          <a:spLocks noChangeAspect="1" noChangeArrowheads="1"/>
        </xdr:cNvSpPr>
      </xdr:nvSpPr>
      <xdr:spPr bwMode="auto">
        <a:xfrm>
          <a:off x="1504950" y="4267200"/>
          <a:ext cx="4381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428625</xdr:colOff>
      <xdr:row>12</xdr:row>
      <xdr:rowOff>38100</xdr:rowOff>
    </xdr:to>
    <xdr:sp macro="" textlink="">
      <xdr:nvSpPr>
        <xdr:cNvPr id="6146" name="AutoShape 2" descr="https://internet.garant.ru/document/formula?revision=43202000&amp;text=z19TQUlGSQ==">
          <a:extLst>
            <a:ext uri="{FF2B5EF4-FFF2-40B4-BE49-F238E27FC236}">
              <a16:creationId xmlns:a16="http://schemas.microsoft.com/office/drawing/2014/main" id="{00000000-0008-0000-0500-000002180000}"/>
            </a:ext>
          </a:extLst>
        </xdr:cNvPr>
        <xdr:cNvSpPr>
          <a:spLocks noChangeAspect="1" noChangeArrowheads="1"/>
        </xdr:cNvSpPr>
      </xdr:nvSpPr>
      <xdr:spPr bwMode="auto">
        <a:xfrm>
          <a:off x="3333750" y="4267200"/>
          <a:ext cx="4286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11</xdr:col>
      <xdr:colOff>107156</xdr:colOff>
      <xdr:row>13</xdr:row>
      <xdr:rowOff>40481</xdr:rowOff>
    </xdr:to>
    <xdr:sp macro="" textlink="">
      <xdr:nvSpPr>
        <xdr:cNvPr id="6147" name="AutoShape 3" descr="https://internet.garant.ru/document/formula?revision=43202000&amp;text=z19zdHJpbmcoU0FJREksIO_r4O0p">
          <a:extLst>
            <a:ext uri="{FF2B5EF4-FFF2-40B4-BE49-F238E27FC236}">
              <a16:creationId xmlns:a16="http://schemas.microsoft.com/office/drawing/2014/main" id="{00000000-0008-0000-0500-000003180000}"/>
            </a:ext>
          </a:extLst>
        </xdr:cNvPr>
        <xdr:cNvSpPr>
          <a:spLocks noChangeAspect="1" noChangeArrowheads="1"/>
        </xdr:cNvSpPr>
      </xdr:nvSpPr>
      <xdr:spPr bwMode="auto">
        <a:xfrm>
          <a:off x="5162550" y="4457700"/>
          <a:ext cx="6953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15</xdr:col>
      <xdr:colOff>88106</xdr:colOff>
      <xdr:row>12</xdr:row>
      <xdr:rowOff>38100</xdr:rowOff>
    </xdr:to>
    <xdr:sp macro="" textlink="">
      <xdr:nvSpPr>
        <xdr:cNvPr id="6148" name="AutoShape 4" descr="https://internet.garant.ru/document/formula?revision=43202000&amp;text=z19zdHJpbmcoU0FJRkksIO_r4O0p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SpPr>
          <a:spLocks noChangeAspect="1" noChangeArrowheads="1"/>
        </xdr:cNvSpPr>
      </xdr:nvSpPr>
      <xdr:spPr bwMode="auto">
        <a:xfrm>
          <a:off x="6991350" y="4267200"/>
          <a:ext cx="67627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438150</xdr:colOff>
      <xdr:row>12</xdr:row>
      <xdr:rowOff>38100</xdr:rowOff>
    </xdr:to>
    <xdr:sp macro="" textlink="">
      <xdr:nvSpPr>
        <xdr:cNvPr id="6" name="AutoShape 1" descr="https://internet.garant.ru/document/formula?revision=43202000&amp;text=z19TQUlESQ==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504950" y="4267200"/>
          <a:ext cx="4381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428625</xdr:colOff>
      <xdr:row>12</xdr:row>
      <xdr:rowOff>38100</xdr:rowOff>
    </xdr:to>
    <xdr:sp macro="" textlink="">
      <xdr:nvSpPr>
        <xdr:cNvPr id="7" name="AutoShape 2" descr="https://internet.garant.ru/document/formula?revision=43202000&amp;text=z19TQUlGSQ==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829050" y="4267200"/>
          <a:ext cx="4286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11</xdr:col>
      <xdr:colOff>107156</xdr:colOff>
      <xdr:row>13</xdr:row>
      <xdr:rowOff>40481</xdr:rowOff>
    </xdr:to>
    <xdr:sp macro="" textlink="">
      <xdr:nvSpPr>
        <xdr:cNvPr id="8" name="AutoShape 3" descr="https://internet.garant.ru/document/formula?revision=43202000&amp;text=z19zdHJpbmcoU0FJREksIO_r4O0p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153150" y="4457700"/>
          <a:ext cx="688181" cy="230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15</xdr:col>
      <xdr:colOff>88106</xdr:colOff>
      <xdr:row>12</xdr:row>
      <xdr:rowOff>38100</xdr:rowOff>
    </xdr:to>
    <xdr:sp macro="" textlink="">
      <xdr:nvSpPr>
        <xdr:cNvPr id="9" name="AutoShape 4" descr="https://internet.garant.ru/document/formula?revision=43202000&amp;text=z19zdHJpbmcoU0FJRkksIO_r4O0p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8477250" y="4267200"/>
          <a:ext cx="669131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83;&#1072;&#1079;&#1091;&#1085;&#1086;&#1074;&#1072;%20&#1058;&#1072;&#1090;&#1100;&#1103;&#1085;&#1072;%20&#1040;&#1083;&#1077;&#1082;&#1089;&#1072;&#1085;&#1076;&#1088;&#1086;&#1074;&#1085;&#1072;/3%20&#1055;&#1058;&#1054;/&#1069;&#1085;&#1077;&#1088;&#1075;&#1086;&#1101;&#1092;&#1092;&#1077;&#1082;&#1090;&#1080;&#1074;&#1085;&#1086;&#1089;&#1090;&#1100;/&#1054;&#1090;&#1095;&#1077;&#1090;%202017%20&#1075;&#1086;&#1076;/4%20&#1082;&#1074;&#1072;&#1088;&#1090;&#1072;&#1083;/&#1069;&#1092;&#1092;&#1077;&#1082;&#1090;%20&#1058;&#1050;/IST.FIN.2012%20&#1086;&#1090;&#1095;&#1077;&#1090;%204%20&#1082;&#1074;%202017%20&#1069;&#1092;&#1092;&#1077;&#1082;&#1090;%20&#1058;&#1050;%20&#1080;&#1089;&#1087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pdTemplMain"/>
      <sheetName val="modHelp"/>
      <sheetName val="modChange"/>
      <sheetName val="modPROV"/>
      <sheetName val="Инструкция"/>
      <sheetName val="Обновление"/>
      <sheetName val="Лог обновления"/>
      <sheetName val="Титульный"/>
      <sheetName val="Факт"/>
      <sheetName val="План"/>
      <sheetName val="Комментарии"/>
      <sheetName val="Проверка"/>
      <sheetName val="et_union_h"/>
      <sheetName val="TEHSHEET"/>
      <sheetName val="AllSheetsInThisWorkbook"/>
      <sheetName val="EVENTS"/>
      <sheetName val="REESTR_ORG"/>
      <sheetName val="REESTR_TEMP"/>
      <sheetName val="REESTR"/>
      <sheetName val="modButtonClick"/>
      <sheetName val="modFrmCalend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X3" t="str">
            <v>Повышение энергоэффективности при производстве тепловой и электрической энергии:</v>
          </cell>
        </row>
        <row r="4">
          <cell r="X4" t="str">
            <v>- применение рекуперативных и регенеративных горелок (позволяют подогревать подаваемый в камеру горения воздух за счет утилизации тепла отводимых газов)</v>
          </cell>
        </row>
        <row r="5">
          <cell r="X5" t="str">
            <v>- автоматизация режимов горения (поддержание оптимального соотношения топливо-воздух)</v>
          </cell>
        </row>
        <row r="6">
          <cell r="X6" t="str">
            <v>- применение беспламенного объемного сжигания, технология HiTAK</v>
          </cell>
        </row>
        <row r="7">
          <cell r="X7" t="str">
            <v>- сжигание твердого топлива в кипящем слое</v>
          </cell>
        </row>
        <row r="8">
          <cell r="X8" t="str">
            <v>- рекуперация тепла отводимых газов системы дымоудаления, подогрев исходной воды или приточного воздуха</v>
          </cell>
        </row>
        <row r="9">
          <cell r="X9" t="str">
            <v>- минимизация величины продувки котла</v>
          </cell>
        </row>
        <row r="10">
          <cell r="X10" t="str">
            <v>- надстройка действующих водогрейных или паровых котлов газотурбинными установками</v>
          </cell>
        </row>
        <row r="11">
          <cell r="X11" t="str">
            <v>- магнитострикционная очистка внутренних поверхностей котлов от накипи</v>
          </cell>
        </row>
        <row r="12">
          <cell r="X12" t="str">
            <v>- устранение присосов воздуха в газоходах и обмуровках через трещины и неплотности</v>
          </cell>
        </row>
        <row r="13">
          <cell r="X13" t="str">
            <v>- сбор и возврат конденсата в котел</v>
          </cell>
        </row>
        <row r="14">
          <cell r="X14" t="str">
            <v>- применение экономайзеров для предварительного подогрева питательной воды в деаэраторах</v>
          </cell>
        </row>
        <row r="15">
          <cell r="X15" t="str">
            <v>- повторное использование выпара в котлоагрегатах, применение пароструйных инжекторов</v>
          </cell>
        </row>
        <row r="16">
          <cell r="X16" t="str">
            <v>- применение обоснованных режимов снижения температуры теплоносителя</v>
          </cell>
        </row>
        <row r="17">
          <cell r="X17" t="str">
            <v>- использование энергии выделяющейся при снижении давления магистрального газа для выработки электрической и тепловой энергии</v>
          </cell>
        </row>
        <row r="18">
          <cell r="X18" t="str">
            <v>- когенерация, Совместная выработка тепловой и электрической энергии</v>
          </cell>
        </row>
        <row r="19">
          <cell r="X19" t="str">
            <v>- реконструкция котельный в мини-ТЭЦ с надстройкой ГТУ</v>
          </cell>
        </row>
        <row r="20">
          <cell r="X20" t="str">
            <v>- тригенерация, совместная выработка электрической, тепловой энергии, холода</v>
          </cell>
        </row>
        <row r="21">
          <cell r="X21" t="str">
            <v>- компенсация реактивной мощности на уровне объекта</v>
          </cell>
        </row>
        <row r="22">
          <cell r="X22" t="str">
            <v>Повышение энергоэффективности тепловых сетей:</v>
          </cell>
        </row>
        <row r="23">
          <cell r="X23" t="str">
            <v>- оптимизация сечения трубопроводов при перекладке</v>
          </cell>
        </row>
        <row r="24">
          <cell r="X24" t="str">
            <v>- прокладка трубопроводов "труба в трубе" с пенополиуретаной изоляцией</v>
          </cell>
        </row>
        <row r="25">
          <cell r="X25" t="str">
            <v>- замена изоляции минераловатой на пенополиуретановую с металлическими отражателями</v>
          </cell>
        </row>
        <row r="26">
          <cell r="X26" t="str">
            <v>- замена металлических труб на асбоцементные</v>
          </cell>
        </row>
        <row r="27">
          <cell r="X27" t="str">
            <v>- электрохимическая защита металлических трубопроводов</v>
          </cell>
        </row>
        <row r="28">
          <cell r="X28" t="str">
            <v>- применение систем дистанционной диагностики состояния трубопроводов</v>
          </cell>
        </row>
        <row r="29">
          <cell r="X29" t="str">
            <v>- применение обоснованных режимов снижения температуры теплоносителя</v>
          </cell>
        </row>
        <row r="30">
          <cell r="X30" t="str">
            <v>- исключение подсоса грунтовых и сточных вод в подземные теплотрассы</v>
          </cell>
        </row>
        <row r="31">
          <cell r="X31" t="str">
            <v>- замена малоэффективных кожухотрубных теплообменников на ЦТП на пластинчатые, устранение течей</v>
          </cell>
        </row>
        <row r="32">
          <cell r="X32" t="str">
            <v>- установка частотно регулируемых приводов для поддержания оптимального давления в сетях (экономия электроэнергии 20-25% и снижение аварийности)</v>
          </cell>
        </row>
        <row r="33">
          <cell r="X33" t="str">
            <v>- закрытие малоэффективных и ненагруженных котельных</v>
          </cell>
        </row>
        <row r="34">
          <cell r="X34" t="str">
            <v>- проведение мероприятий по оптимизации тепловых режимов здания ЦТП и вторичному использованию тепла обратной сетевой воды и вытяжной вентиляции,</v>
          </cell>
        </row>
        <row r="35">
          <cell r="X35" t="str">
            <v>- установка регулируемых вентилей на подаче тепла на нагруженные участки теплотрасс</v>
          </cell>
        </row>
        <row r="36">
          <cell r="X36" t="str">
            <v>- использование мобильных измерительных комплексов для диагностики состояния и подачи тепла, а так же для регулирования отпуска тепла</v>
          </cell>
        </row>
        <row r="37">
          <cell r="X37" t="str">
            <v>- внедрение кустовых автоматизированных комплексов диспетчеризации ЦТП</v>
          </cell>
        </row>
        <row r="38">
          <cell r="X38" t="str">
            <v>- комплексная гидравлическая балансировка теплосетей</v>
          </cell>
        </row>
        <row r="39">
          <cell r="X39" t="str">
            <v>Повышение энергоэффективности электрических сетей и системы освещения:</v>
          </cell>
        </row>
        <row r="40">
          <cell r="X40" t="str">
            <v>- исключение недогруза трансформаторов (менее 30%)</v>
          </cell>
        </row>
        <row r="41">
          <cell r="X41" t="str">
            <v>- исключение перегруза трансформаторов</v>
          </cell>
        </row>
        <row r="42">
          <cell r="X42" t="str">
            <v>- исключение перегруза длинных участков распределительных сетей</v>
          </cell>
        </row>
        <row r="43">
          <cell r="X43" t="str">
            <v>- установка компенсаторов реактивной мощности у потребителей</v>
          </cell>
        </row>
        <row r="44">
          <cell r="X44" t="str">
            <v>- внедрение распределенной энергетической сетки для компенсации реактивной мощности</v>
          </cell>
        </row>
        <row r="45">
          <cell r="X45" t="str">
            <v>- исключение утечек тока на подземных магистралях</v>
          </cell>
        </row>
        <row r="46">
          <cell r="X46" t="str">
            <v>- своевременная замена изоляторов на ЛЭП</v>
          </cell>
        </row>
        <row r="47">
          <cell r="X47" t="str">
            <v>- повышение качества электрической энергии (применение экранирования, энергосберегающей системы FORCE)</v>
          </cell>
        </row>
        <row r="48">
          <cell r="X48" t="str">
            <v>- увеличение загрузки асинхронных двигателей (нагрузка должна быть более 50%)</v>
          </cell>
        </row>
        <row r="49">
          <cell r="X49" t="str">
            <v>- применение автоматических переключателей с соединения "треугольник" на соединение "звезда" при малонагруженных режимах</v>
          </cell>
        </row>
        <row r="50">
          <cell r="X50" t="str">
            <v>- замена асинхронных двигателей синхронными</v>
          </cell>
        </row>
        <row r="51">
          <cell r="X51" t="str">
            <v>- применение частотно регулируемых приводов в системах вентиляции энергообъектов сетей</v>
          </cell>
        </row>
        <row r="52">
          <cell r="X52" t="str">
            <v>- разработка энергобаланса сетей и постоянная оценка режимов электропотребления для снижения нерациональных энергозатрат</v>
          </cell>
        </row>
        <row r="53">
          <cell r="X53" t="str">
            <v>- проведение мероприятий по внедрению системы энергоэффективного освещения (замена ламп накаливания на люминесцентные и светодиодные, промывка окон, окраска стен в светлые тона)</v>
          </cell>
        </row>
        <row r="54">
          <cell r="X54" t="str">
            <v>Повышение энергоэффективности систем водоснабжения:</v>
          </cell>
        </row>
        <row r="55">
          <cell r="X55" t="str">
            <v>- сокращение использование воды на собственные нужды в водозаборных станциях</v>
          </cell>
        </row>
        <row r="56">
          <cell r="X56" t="str">
            <v>- внедрение систем водооборота на водозаборах</v>
          </cell>
        </row>
        <row r="57">
          <cell r="X57" t="str">
            <v>- оптимизация режимов промывки фильтров</v>
          </cell>
        </row>
        <row r="58">
          <cell r="X58" t="str">
            <v>- применение технологии водо-воздушной промывки</v>
          </cell>
        </row>
        <row r="59">
          <cell r="X59" t="str">
            <v>- установка на раструбные соединения ремонтных комплектов (придают раструбу высокую степень герметичности)</v>
          </cell>
        </row>
        <row r="60">
          <cell r="X60" t="str">
            <v>- использование частотно регулируемых приводов на насосах тепловых пунктов, насосных станциях</v>
          </cell>
        </row>
        <row r="61">
          <cell r="X61" t="str">
            <v>- замена металлических труб на полиэтиленовые (сокращение потерь на поддержание избыточного давления в закодированных трубах)</v>
          </cell>
        </row>
        <row r="62">
          <cell r="X62" t="str">
            <v>- применение систем электрохимической защиты стальных трубороводов</v>
          </cell>
        </row>
        <row r="63">
          <cell r="X63" t="str">
            <v>- внедрение современной запорно-регулирующей и предохранительной арматуры</v>
          </cell>
        </row>
        <row r="64">
          <cell r="X64" t="str">
            <v>- применение сильфонных компенсаторов гидравлических ударов</v>
          </cell>
        </row>
        <row r="65">
          <cell r="X65" t="str">
            <v>- санация ветхих участков водопроводных сетей</v>
          </cell>
        </row>
        <row r="66">
          <cell r="X66" t="str">
            <v>- оптимизация работы системы водоснабжения, диспетчеризация и автоматизация управления сетями</v>
          </cell>
        </row>
        <row r="67">
          <cell r="X67" t="str">
            <v>- установка на ответвлениях сети датчиков и регуляторов сетевого давления</v>
          </cell>
        </row>
        <row r="68">
          <cell r="X68" t="str">
            <v>- изменение схемы централизованного ГВС из циркуляционного в циркуляционно-повысительную</v>
          </cell>
        </row>
        <row r="69">
          <cell r="X69" t="str">
            <v>- установка технологических водомеров на проблемных ответвлениях</v>
          </cell>
        </row>
        <row r="70">
          <cell r="X70" t="str">
            <v>"Нетрадиционные" способы энергосбережения:</v>
          </cell>
        </row>
        <row r="71">
          <cell r="X71" t="str">
            <v>- использование тепла пластовых вод и геотермальных источников для отопления и ГВС</v>
          </cell>
        </row>
        <row r="72">
          <cell r="X72" t="str">
            <v>- использование солнечных коллекторов для дополнительного горячего водоснабжения и отопления зданий</v>
          </cell>
        </row>
        <row r="73">
          <cell r="X73" t="str">
            <v>- создание системы сезонного и суточного аккумулирование тепла</v>
          </cell>
        </row>
        <row r="74">
          <cell r="X74" t="str">
            <v>- использование пароструйных инжекторов в качестве эффективных теплообменников при утилизации низкопотенциального тепла мятого пара</v>
          </cell>
        </row>
        <row r="75">
          <cell r="X75" t="str">
            <v>- использование пароструйных инжекторов в замен циркуляционных насосов</v>
          </cell>
        </row>
        <row r="76">
          <cell r="X76" t="str">
            <v>- использование тепловых насосов для отопления и ГВС с извлечением низкопотенциального тепла из канализационных стоков и сбросов промышленных вод</v>
          </cell>
        </row>
        <row r="77">
          <cell r="X77" t="str">
            <v>- использование тепловых насосов для отопления и ГВС с извлечением низкопотенциального тепла из тепла подвальных помещений зданий</v>
          </cell>
        </row>
        <row r="78">
          <cell r="X78" t="str">
            <v>- использование тепловых насосов для отопления и ГВС с извлечением низкопотенциального тепла из тепла солнечных коллекторов</v>
          </cell>
        </row>
        <row r="79">
          <cell r="X79" t="str">
            <v>- использование тепловых насосов для отопления и ГВС с извлечением низкопотенциального тепла из теплого выхлопа вытяжной вентиляции</v>
          </cell>
        </row>
        <row r="80">
          <cell r="X80" t="str">
            <v>- использование тепловых насосов для отопления и ГВС с извлечением низкопотенциального тепла из обратной сетевой воды системы отопления</v>
          </cell>
        </row>
        <row r="81">
          <cell r="X81" t="str">
            <v>- использование тепловых насосов для отопления и ГВС с извлечением низкопотенциального тепла из воды моря и открытых водоемов</v>
          </cell>
        </row>
        <row r="82">
          <cell r="X82" t="str">
            <v>- применение газогенераторных установок для замещения природного газа и теплоснабжения</v>
          </cell>
        </row>
        <row r="83">
          <cell r="X83" t="str">
            <v>- использование шахтного метана</v>
          </cell>
        </row>
        <row r="84">
          <cell r="X84" t="str">
            <v>- производство пелет, торфобрикетов и их использование для газогенерации и отопления</v>
          </cell>
        </row>
        <row r="85">
          <cell r="X85" t="str">
            <v>- использование систем распределенной энергетики для организации теплоснабжения населенных пунктов</v>
          </cell>
        </row>
        <row r="86">
          <cell r="X86" t="str">
            <v>- использование мусоросжигающих заводов в системах распределенной энергетики</v>
          </cell>
        </row>
        <row r="87">
          <cell r="X87" t="str">
            <v>- использование тепла обратной сетевой воды для снегоплавильных установок</v>
          </cell>
        </row>
        <row r="88">
          <cell r="X88" t="str">
            <v>Мероприятия по приборному учету (установка, поверка, ремонт/замена вышедших из строя):</v>
          </cell>
        </row>
        <row r="89">
          <cell r="X89" t="str">
            <v>- мероприятия по приборам учета топлива на инфраструктурных объектах</v>
          </cell>
        </row>
        <row r="90">
          <cell r="X90" t="str">
            <v>- мероприятия по приборам учета ЭЭ на инфраструктурных объектах</v>
          </cell>
        </row>
        <row r="91">
          <cell r="X91" t="str">
            <v>- мероприятия по приборам учета воды на инфраструктурных объектах</v>
          </cell>
        </row>
        <row r="92">
          <cell r="X92" t="str">
            <v>- мероприятия по приборам учета ТЭ на инфраструктурных объектах</v>
          </cell>
        </row>
        <row r="93">
          <cell r="X93" t="str">
            <v>- мероприятия по приборам учета ТЭ на хозяйственных объектах</v>
          </cell>
        </row>
        <row r="94">
          <cell r="X94" t="str">
            <v>- мероприятия по приборам учета ЭЭ на хозяйственных объектах</v>
          </cell>
        </row>
        <row r="95">
          <cell r="X95" t="str">
            <v>- мероприятия по приборам учета воды на хозяйственных объектах</v>
          </cell>
        </row>
        <row r="96">
          <cell r="X96" t="str">
            <v>- мероприятия по приборам учета топлива на хозяйственных объектах</v>
          </cell>
        </row>
        <row r="97">
          <cell r="X97" t="str">
            <v>Организационные мероприятия:</v>
          </cell>
        </row>
        <row r="98">
          <cell r="X98" t="str">
            <v>- проведение обязательного энергетического обследования и разработка энергетического паспорта</v>
          </cell>
        </row>
        <row r="99">
          <cell r="X99" t="str">
            <v>- корректировка программы, в том числе значений показателей энергосбережения и повышения энергетической эффективности</v>
          </cell>
        </row>
        <row r="100">
          <cell r="X100" t="str">
            <v>- совершенствование организационной структуры управления энергосбережением и повышением энергетической эффективности</v>
          </cell>
        </row>
        <row r="101">
          <cell r="X101" t="str">
            <v>- разработка механизмов стимулирования энергосбережения и повышения энергетической эффективности для работников организации</v>
          </cell>
        </row>
        <row r="102">
          <cell r="X102" t="str">
            <v>- составление, оформление и анализ топливно-энергетических баланса организации</v>
          </cell>
        </row>
        <row r="103">
          <cell r="X103" t="str">
            <v>- заключение энергосервисных договоров (контрактов)</v>
          </cell>
        </row>
        <row r="104">
          <cell r="X104" t="str">
            <v>- разработка положения об энергосбережении для организации</v>
          </cell>
        </row>
        <row r="105">
          <cell r="X105" t="str">
            <v>- разработка положения о порядке стимулирования работников за экономию энергоресурсов</v>
          </cell>
        </row>
        <row r="106">
          <cell r="X106" t="str">
            <v>- введение в организации ответственных за соблюдение режима экономии и порядка их отчетности по достигнутой экономии</v>
          </cell>
        </row>
        <row r="107">
          <cell r="X107" t="str">
            <v>- информационное обеспечение энергосбережения (регламент совещаний, распространения организационной и технической информации)</v>
          </cell>
        </row>
        <row r="108">
          <cell r="X108" t="str">
            <v>- премирование сотрудников с учетом повышения показателей энергосбережения</v>
          </cell>
        </row>
        <row r="109">
          <cell r="X109" t="str">
            <v>- внедрение специального программного обеспечения в целях поиска очагов неэффективности, мониторинга выполнения программы энергосбережения, а также эффекта от ее мероприятий</v>
          </cell>
        </row>
        <row r="110">
          <cell r="X110" t="str">
            <v>Прочее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T24"/>
  <sheetViews>
    <sheetView view="pageBreakPreview" zoomScale="80" zoomScaleNormal="80" zoomScaleSheetLayoutView="80" workbookViewId="0">
      <selection activeCell="J16" sqref="J16"/>
    </sheetView>
  </sheetViews>
  <sheetFormatPr defaultRowHeight="15" x14ac:dyDescent="0.25"/>
  <cols>
    <col min="1" max="1" width="18.5703125" customWidth="1"/>
    <col min="2" max="2" width="13.28515625" customWidth="1"/>
    <col min="3" max="14" width="9.7109375" customWidth="1"/>
    <col min="16" max="16" width="12.42578125" bestFit="1" customWidth="1"/>
  </cols>
  <sheetData>
    <row r="2" spans="1:20" ht="15.75" x14ac:dyDescent="0.25">
      <c r="A2" s="233" t="s">
        <v>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1"/>
      <c r="P2" s="1"/>
      <c r="Q2" s="1"/>
      <c r="R2" s="1"/>
      <c r="S2" s="1"/>
      <c r="T2" s="1"/>
    </row>
    <row r="3" spans="1:20" ht="15.75" x14ac:dyDescent="0.25">
      <c r="A3" s="233" t="s">
        <v>373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1"/>
      <c r="P3" s="1"/>
      <c r="Q3" s="1"/>
      <c r="R3" s="1"/>
      <c r="S3" s="1"/>
      <c r="T3" s="1"/>
    </row>
    <row r="4" spans="1:20" ht="15.75" x14ac:dyDescent="0.25">
      <c r="A4" s="233" t="s">
        <v>1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1"/>
      <c r="P4" s="1"/>
      <c r="Q4" s="1"/>
      <c r="R4" s="1"/>
      <c r="S4" s="1"/>
      <c r="T4" s="1"/>
    </row>
    <row r="5" spans="1:20" ht="15.75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0" ht="15.75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20" ht="15.75" x14ac:dyDescent="0.25">
      <c r="A7" s="17" t="s">
        <v>2</v>
      </c>
      <c r="B7" s="18"/>
      <c r="C7" s="18"/>
      <c r="D7" s="18"/>
      <c r="E7" s="18"/>
      <c r="F7" s="9"/>
      <c r="G7" s="9"/>
      <c r="H7" s="9"/>
      <c r="I7" s="9"/>
      <c r="J7" s="9"/>
      <c r="K7" s="9"/>
      <c r="L7" s="9"/>
      <c r="M7" s="9"/>
      <c r="N7" s="9"/>
      <c r="O7" s="2"/>
      <c r="P7" s="2"/>
      <c r="Q7" s="2"/>
      <c r="R7" s="2"/>
      <c r="S7" s="2"/>
      <c r="T7" s="2"/>
    </row>
    <row r="8" spans="1:2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54.75" customHeight="1" x14ac:dyDescent="0.25">
      <c r="A9" s="234" t="s">
        <v>139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3"/>
      <c r="P9" s="3"/>
      <c r="Q9" s="3"/>
      <c r="R9" s="3"/>
      <c r="S9" s="3"/>
      <c r="T9" s="3"/>
    </row>
    <row r="10" spans="1:20" ht="15.75" customHeight="1" thickBo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36.75" customHeight="1" thickBot="1" x14ac:dyDescent="0.3">
      <c r="A11" s="235" t="s">
        <v>3</v>
      </c>
      <c r="B11" s="237" t="s">
        <v>4</v>
      </c>
      <c r="C11" s="240" t="s">
        <v>140</v>
      </c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1"/>
      <c r="O11" s="3"/>
      <c r="P11" s="3"/>
      <c r="Q11" s="3"/>
      <c r="R11" s="3"/>
      <c r="S11" s="3"/>
      <c r="T11" s="3"/>
    </row>
    <row r="12" spans="1:20" ht="26.25" customHeight="1" x14ac:dyDescent="0.25">
      <c r="A12" s="236"/>
      <c r="B12" s="238"/>
      <c r="C12" s="242" t="s">
        <v>5</v>
      </c>
      <c r="D12" s="243"/>
      <c r="E12" s="244"/>
      <c r="F12" s="242" t="s">
        <v>6</v>
      </c>
      <c r="G12" s="243"/>
      <c r="H12" s="244"/>
      <c r="I12" s="242" t="s">
        <v>7</v>
      </c>
      <c r="J12" s="243"/>
      <c r="K12" s="244"/>
      <c r="L12" s="245" t="s">
        <v>8</v>
      </c>
      <c r="M12" s="246"/>
      <c r="N12" s="247"/>
      <c r="O12" s="3"/>
      <c r="P12" s="3"/>
      <c r="Q12" s="3"/>
      <c r="R12" s="3"/>
      <c r="S12" s="3"/>
      <c r="T12" s="3"/>
    </row>
    <row r="13" spans="1:20" ht="50.25" customHeight="1" thickBot="1" x14ac:dyDescent="0.3">
      <c r="A13" s="232"/>
      <c r="B13" s="239"/>
      <c r="C13" s="23" t="s">
        <v>254</v>
      </c>
      <c r="D13" s="160" t="s">
        <v>379</v>
      </c>
      <c r="E13" s="20" t="s">
        <v>9</v>
      </c>
      <c r="F13" s="23" t="s">
        <v>254</v>
      </c>
      <c r="G13" s="160" t="s">
        <v>379</v>
      </c>
      <c r="H13" s="20" t="s">
        <v>9</v>
      </c>
      <c r="I13" s="23" t="s">
        <v>254</v>
      </c>
      <c r="J13" s="160" t="s">
        <v>379</v>
      </c>
      <c r="K13" s="20" t="s">
        <v>9</v>
      </c>
      <c r="L13" s="23" t="s">
        <v>254</v>
      </c>
      <c r="M13" s="160" t="s">
        <v>379</v>
      </c>
      <c r="N13" s="20" t="s">
        <v>9</v>
      </c>
      <c r="O13" s="3"/>
      <c r="P13" s="3"/>
      <c r="Q13" s="3"/>
      <c r="R13" s="3"/>
      <c r="S13" s="3"/>
      <c r="T13" s="3"/>
    </row>
    <row r="14" spans="1:20" x14ac:dyDescent="0.25">
      <c r="A14" s="229" t="s">
        <v>10</v>
      </c>
      <c r="B14" s="21">
        <v>1</v>
      </c>
      <c r="C14" s="27"/>
      <c r="D14" s="28"/>
      <c r="E14" s="33">
        <f>IF(C14=0,0,D14/C14-100%)</f>
        <v>0</v>
      </c>
      <c r="F14" s="34"/>
      <c r="G14" s="35"/>
      <c r="H14" s="33">
        <f>IF(F14=0,0,G14/F14-100%)</f>
        <v>0</v>
      </c>
      <c r="I14" s="34"/>
      <c r="J14" s="35"/>
      <c r="K14" s="33">
        <f>IF(I14=0,0,J14/I14-100%)</f>
        <v>0</v>
      </c>
      <c r="L14" s="34"/>
      <c r="M14" s="35"/>
      <c r="N14" s="33">
        <f>IF(L14=0,0,M14/L14-100%)</f>
        <v>0</v>
      </c>
      <c r="O14" s="3"/>
      <c r="P14" s="3"/>
      <c r="Q14" s="3"/>
      <c r="R14" s="3"/>
      <c r="S14" s="3"/>
      <c r="T14" s="3"/>
    </row>
    <row r="15" spans="1:20" x14ac:dyDescent="0.25">
      <c r="A15" s="229"/>
      <c r="B15" s="14">
        <v>2</v>
      </c>
      <c r="C15" s="29"/>
      <c r="D15" s="30"/>
      <c r="E15" s="33">
        <f t="shared" ref="E15:E22" si="0">IF(C15=0,0,D15/C15-100%)</f>
        <v>0</v>
      </c>
      <c r="F15" s="36"/>
      <c r="G15" s="37"/>
      <c r="H15" s="33">
        <f t="shared" ref="H15:H22" si="1">IF(F15=0,0,G15/F15-100%)</f>
        <v>0</v>
      </c>
      <c r="I15" s="36"/>
      <c r="J15" s="37"/>
      <c r="K15" s="33">
        <f t="shared" ref="K15:K22" si="2">IF(I15=0,0,J15/I15-100%)</f>
        <v>0</v>
      </c>
      <c r="L15" s="36"/>
      <c r="M15" s="37"/>
      <c r="N15" s="33">
        <f t="shared" ref="N15:N22" si="3">IF(L15=0,0,M15/L15-100%)</f>
        <v>0</v>
      </c>
      <c r="O15" s="3"/>
      <c r="P15" s="3"/>
      <c r="Q15" s="3"/>
      <c r="R15" s="3"/>
      <c r="S15" s="3"/>
      <c r="T15" s="3"/>
    </row>
    <row r="16" spans="1:20" ht="18" customHeight="1" x14ac:dyDescent="0.25">
      <c r="A16" s="230"/>
      <c r="B16" s="14">
        <v>3</v>
      </c>
      <c r="C16" s="29"/>
      <c r="D16" s="30"/>
      <c r="E16" s="33">
        <f t="shared" si="0"/>
        <v>0</v>
      </c>
      <c r="F16" s="36"/>
      <c r="G16" s="37"/>
      <c r="H16" s="33">
        <f t="shared" si="1"/>
        <v>0</v>
      </c>
      <c r="I16" s="36"/>
      <c r="J16" s="37"/>
      <c r="K16" s="33">
        <f t="shared" si="2"/>
        <v>0</v>
      </c>
      <c r="L16" s="37">
        <v>24285</v>
      </c>
      <c r="M16" s="37">
        <v>24300</v>
      </c>
      <c r="N16" s="33">
        <f>IF(L16=0,0,M16/L16-100%)</f>
        <v>6.1766522544770552E-4</v>
      </c>
      <c r="O16" s="3"/>
      <c r="P16" s="3"/>
      <c r="Q16" s="3"/>
      <c r="R16" s="3"/>
      <c r="S16" s="3"/>
      <c r="T16" s="3"/>
    </row>
    <row r="17" spans="1:20" x14ac:dyDescent="0.25">
      <c r="A17" s="231" t="s">
        <v>11</v>
      </c>
      <c r="B17" s="14">
        <v>1</v>
      </c>
      <c r="C17" s="29"/>
      <c r="D17" s="30"/>
      <c r="E17" s="33">
        <f t="shared" si="0"/>
        <v>0</v>
      </c>
      <c r="F17" s="36"/>
      <c r="G17" s="37"/>
      <c r="H17" s="33">
        <f t="shared" si="1"/>
        <v>0</v>
      </c>
      <c r="I17" s="36"/>
      <c r="J17" s="37"/>
      <c r="K17" s="33">
        <f t="shared" si="2"/>
        <v>0</v>
      </c>
      <c r="L17" s="36"/>
      <c r="M17" s="37"/>
      <c r="N17" s="33">
        <f t="shared" si="3"/>
        <v>0</v>
      </c>
      <c r="O17" s="3"/>
      <c r="P17" s="3"/>
      <c r="Q17" s="3"/>
      <c r="R17" s="3"/>
      <c r="S17" s="3"/>
      <c r="T17" s="3"/>
    </row>
    <row r="18" spans="1:20" x14ac:dyDescent="0.25">
      <c r="A18" s="229"/>
      <c r="B18" s="14">
        <v>2</v>
      </c>
      <c r="C18" s="29"/>
      <c r="D18" s="30"/>
      <c r="E18" s="33">
        <f t="shared" si="0"/>
        <v>0</v>
      </c>
      <c r="F18" s="36"/>
      <c r="G18" s="37"/>
      <c r="H18" s="33">
        <f t="shared" si="1"/>
        <v>0</v>
      </c>
      <c r="I18" s="36"/>
      <c r="J18" s="37"/>
      <c r="K18" s="33">
        <f t="shared" si="2"/>
        <v>0</v>
      </c>
      <c r="L18" s="36"/>
      <c r="M18" s="37"/>
      <c r="N18" s="33">
        <f t="shared" si="3"/>
        <v>0</v>
      </c>
      <c r="O18" s="3"/>
      <c r="P18" s="3"/>
      <c r="Q18" s="3"/>
      <c r="R18" s="3"/>
      <c r="S18" s="3"/>
      <c r="T18" s="3"/>
    </row>
    <row r="19" spans="1:20" x14ac:dyDescent="0.25">
      <c r="A19" s="230"/>
      <c r="B19" s="14">
        <v>3</v>
      </c>
      <c r="C19" s="29"/>
      <c r="D19" s="30"/>
      <c r="E19" s="33">
        <f t="shared" si="0"/>
        <v>0</v>
      </c>
      <c r="F19" s="36"/>
      <c r="G19" s="37"/>
      <c r="H19" s="33">
        <f t="shared" si="1"/>
        <v>0</v>
      </c>
      <c r="I19" s="37">
        <v>106</v>
      </c>
      <c r="J19" s="37">
        <v>106</v>
      </c>
      <c r="K19" s="33">
        <f t="shared" si="2"/>
        <v>0</v>
      </c>
      <c r="L19" s="37">
        <v>601</v>
      </c>
      <c r="M19" s="37">
        <v>598</v>
      </c>
      <c r="N19" s="33">
        <f t="shared" si="3"/>
        <v>-4.991680532445919E-3</v>
      </c>
      <c r="O19" s="3"/>
      <c r="P19" s="3"/>
      <c r="Q19" s="3"/>
      <c r="R19" s="3"/>
      <c r="S19" s="3"/>
      <c r="T19" s="3"/>
    </row>
    <row r="20" spans="1:20" x14ac:dyDescent="0.25">
      <c r="A20" s="231" t="s">
        <v>12</v>
      </c>
      <c r="B20" s="14">
        <v>1</v>
      </c>
      <c r="C20" s="29"/>
      <c r="D20" s="30"/>
      <c r="E20" s="33">
        <f t="shared" si="0"/>
        <v>0</v>
      </c>
      <c r="F20" s="36"/>
      <c r="G20" s="37"/>
      <c r="H20" s="33">
        <f t="shared" si="1"/>
        <v>0</v>
      </c>
      <c r="I20" s="36"/>
      <c r="J20" s="37"/>
      <c r="K20" s="33">
        <f t="shared" si="2"/>
        <v>0</v>
      </c>
      <c r="L20" s="36"/>
      <c r="M20" s="37"/>
      <c r="N20" s="33">
        <f t="shared" si="3"/>
        <v>0</v>
      </c>
      <c r="O20" s="3"/>
      <c r="P20" s="3"/>
      <c r="Q20" s="3"/>
      <c r="R20" s="3"/>
      <c r="S20" s="3"/>
      <c r="T20" s="3"/>
    </row>
    <row r="21" spans="1:20" x14ac:dyDescent="0.25">
      <c r="A21" s="229"/>
      <c r="B21" s="14">
        <v>2</v>
      </c>
      <c r="C21" s="29"/>
      <c r="D21" s="30"/>
      <c r="E21" s="33">
        <f t="shared" si="0"/>
        <v>0</v>
      </c>
      <c r="F21" s="36"/>
      <c r="G21" s="37"/>
      <c r="H21" s="33">
        <f t="shared" si="1"/>
        <v>0</v>
      </c>
      <c r="I21" s="36"/>
      <c r="J21" s="37"/>
      <c r="K21" s="33">
        <f t="shared" si="2"/>
        <v>0</v>
      </c>
      <c r="L21" s="36"/>
      <c r="M21" s="37"/>
      <c r="N21" s="33">
        <f t="shared" si="3"/>
        <v>0</v>
      </c>
      <c r="O21" s="3"/>
      <c r="P21" s="3"/>
      <c r="Q21" s="3"/>
      <c r="R21" s="3"/>
      <c r="S21" s="3"/>
      <c r="T21" s="3"/>
    </row>
    <row r="22" spans="1:20" ht="15.75" thickBot="1" x14ac:dyDescent="0.3">
      <c r="A22" s="232"/>
      <c r="B22" s="22">
        <v>3</v>
      </c>
      <c r="C22" s="31"/>
      <c r="D22" s="32"/>
      <c r="E22" s="38">
        <f t="shared" si="0"/>
        <v>0</v>
      </c>
      <c r="F22" s="39"/>
      <c r="G22" s="40"/>
      <c r="H22" s="38">
        <f t="shared" si="1"/>
        <v>0</v>
      </c>
      <c r="I22" s="40">
        <f>I19</f>
        <v>106</v>
      </c>
      <c r="J22" s="40">
        <v>106</v>
      </c>
      <c r="K22" s="38">
        <f t="shared" si="2"/>
        <v>0</v>
      </c>
      <c r="L22" s="40">
        <f>L16+L19</f>
        <v>24886</v>
      </c>
      <c r="M22" s="40">
        <f>SUM(M16:M21)</f>
        <v>24898</v>
      </c>
      <c r="N22" s="38">
        <f t="shared" si="3"/>
        <v>4.8219882664946034E-4</v>
      </c>
      <c r="O22" s="3"/>
      <c r="P22" s="3"/>
      <c r="Q22" s="3"/>
      <c r="R22" s="3"/>
      <c r="S22" s="3"/>
      <c r="T22" s="3"/>
    </row>
    <row r="24" spans="1:20" x14ac:dyDescent="0.25">
      <c r="A24" s="113"/>
    </row>
  </sheetData>
  <mergeCells count="14">
    <mergeCell ref="A14:A16"/>
    <mergeCell ref="A17:A19"/>
    <mergeCell ref="A20:A22"/>
    <mergeCell ref="A2:N2"/>
    <mergeCell ref="A3:N3"/>
    <mergeCell ref="A4:N4"/>
    <mergeCell ref="A9:N9"/>
    <mergeCell ref="A11:A13"/>
    <mergeCell ref="B11:B13"/>
    <mergeCell ref="C11:N11"/>
    <mergeCell ref="C12:E12"/>
    <mergeCell ref="F12:H12"/>
    <mergeCell ref="I12:K12"/>
    <mergeCell ref="L12:N12"/>
  </mergeCells>
  <pageMargins left="0.7" right="0.7" top="0.75" bottom="0.75" header="0.3" footer="0.3"/>
  <pageSetup paperSize="9" scale="8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7"/>
  <sheetViews>
    <sheetView view="pageBreakPreview" zoomScaleNormal="90" zoomScaleSheetLayoutView="100" workbookViewId="0">
      <selection activeCell="E15" sqref="E15"/>
    </sheetView>
  </sheetViews>
  <sheetFormatPr defaultRowHeight="15" x14ac:dyDescent="0.25"/>
  <cols>
    <col min="1" max="1" width="9.140625" style="2"/>
    <col min="2" max="2" width="56" style="2" customWidth="1"/>
    <col min="3" max="14" width="9.140625" style="2"/>
  </cols>
  <sheetData>
    <row r="1" spans="1:26" ht="15.75" x14ac:dyDescent="0.2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233" t="s">
        <v>372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233" t="s">
        <v>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314" t="s">
        <v>161</v>
      </c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9.75" customHeight="1" x14ac:dyDescent="0.25">
      <c r="A11" s="234" t="s">
        <v>51</v>
      </c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5" t="s">
        <v>48</v>
      </c>
      <c r="B13" s="5" t="s">
        <v>49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 x14ac:dyDescent="0.25">
      <c r="A14" s="6">
        <v>1</v>
      </c>
      <c r="B14" s="146" t="s">
        <v>246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2"/>
      <c r="U14" s="2"/>
      <c r="V14" s="2"/>
      <c r="W14" s="2"/>
      <c r="X14" s="2"/>
      <c r="Y14" s="2"/>
      <c r="Z14" s="2"/>
    </row>
    <row r="15" spans="1:26" ht="34.5" customHeight="1" x14ac:dyDescent="0.25">
      <c r="A15" s="6">
        <v>2</v>
      </c>
      <c r="B15" s="146" t="s">
        <v>244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2"/>
      <c r="U15" s="2"/>
      <c r="V15" s="2"/>
      <c r="W15" s="2"/>
      <c r="X15" s="2"/>
      <c r="Y15" s="2"/>
      <c r="Z15" s="2"/>
    </row>
    <row r="16" spans="1:26" ht="35.25" customHeight="1" x14ac:dyDescent="0.25">
      <c r="A16" s="6">
        <v>3</v>
      </c>
      <c r="B16" s="146" t="s">
        <v>245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2"/>
      <c r="U16" s="2"/>
      <c r="V16" s="2"/>
      <c r="W16" s="2"/>
      <c r="X16" s="2"/>
      <c r="Y16" s="2"/>
      <c r="Z16" s="2"/>
    </row>
    <row r="17" spans="15:26" x14ac:dyDescent="0.25"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</sheetData>
  <mergeCells count="5">
    <mergeCell ref="A1:N1"/>
    <mergeCell ref="A2:N2"/>
    <mergeCell ref="A3:N3"/>
    <mergeCell ref="A8:N8"/>
    <mergeCell ref="A11:N11"/>
  </mergeCell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6"/>
  <sheetViews>
    <sheetView view="pageBreakPreview" zoomScaleNormal="100" zoomScaleSheetLayoutView="100" workbookViewId="0">
      <selection activeCell="A2" sqref="A2:B2"/>
    </sheetView>
  </sheetViews>
  <sheetFormatPr defaultColWidth="9.140625" defaultRowHeight="15" x14ac:dyDescent="0.25"/>
  <cols>
    <col min="2" max="2" width="65.5703125" customWidth="1"/>
  </cols>
  <sheetData>
    <row r="1" spans="1:23" ht="15.75" x14ac:dyDescent="0.25">
      <c r="A1" s="312" t="s">
        <v>0</v>
      </c>
      <c r="B1" s="312"/>
    </row>
    <row r="2" spans="1:23" ht="15.75" x14ac:dyDescent="0.25">
      <c r="A2" s="233" t="s">
        <v>375</v>
      </c>
      <c r="B2" s="233"/>
    </row>
    <row r="3" spans="1:23" ht="15.75" x14ac:dyDescent="0.25">
      <c r="A3" s="233" t="s">
        <v>1</v>
      </c>
      <c r="B3" s="233"/>
    </row>
    <row r="4" spans="1:23" ht="15.75" x14ac:dyDescent="0.25">
      <c r="A4" s="16"/>
      <c r="B4" s="16"/>
    </row>
    <row r="5" spans="1:23" ht="15.75" x14ac:dyDescent="0.25">
      <c r="A5" s="16"/>
      <c r="B5" s="16"/>
    </row>
    <row r="6" spans="1:23" ht="15.75" x14ac:dyDescent="0.25">
      <c r="A6" s="43" t="s">
        <v>161</v>
      </c>
      <c r="B6" s="43"/>
    </row>
    <row r="9" spans="1:23" ht="45.75" customHeight="1" x14ac:dyDescent="0.25">
      <c r="A9" s="313" t="s">
        <v>163</v>
      </c>
      <c r="B9" s="31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7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7" customHeight="1" x14ac:dyDescent="0.25">
      <c r="A11" s="12" t="s">
        <v>134</v>
      </c>
      <c r="B11" s="1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7" customHeight="1" x14ac:dyDescent="0.25">
      <c r="A12" s="10"/>
      <c r="B12" s="3"/>
      <c r="C12" s="4"/>
      <c r="D12" s="4"/>
      <c r="E12" s="4"/>
      <c r="F12" s="4"/>
      <c r="G12" s="4"/>
      <c r="H12" s="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7" customHeight="1" x14ac:dyDescent="0.25">
      <c r="A13" s="10"/>
      <c r="B13" s="3"/>
      <c r="C13" s="4"/>
      <c r="D13" s="4"/>
      <c r="E13" s="4"/>
      <c r="F13" s="4"/>
      <c r="G13" s="4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44.25" customHeight="1" x14ac:dyDescent="0.25">
      <c r="A14" s="10"/>
      <c r="B14" s="3"/>
      <c r="C14" s="4"/>
      <c r="D14" s="4"/>
      <c r="E14" s="4"/>
      <c r="F14" s="4"/>
      <c r="G14" s="4"/>
      <c r="H14" s="4"/>
    </row>
    <row r="15" spans="1:23" ht="49.5" customHeight="1" x14ac:dyDescent="0.25">
      <c r="A15" s="10"/>
      <c r="B15" s="3"/>
      <c r="C15" s="4"/>
      <c r="D15" s="4"/>
      <c r="E15" s="4"/>
      <c r="F15" s="4"/>
      <c r="G15" s="4"/>
      <c r="H15" s="4"/>
    </row>
    <row r="16" spans="1:23" ht="54.75" customHeight="1" x14ac:dyDescent="0.25">
      <c r="A16" s="10"/>
      <c r="B16" s="3"/>
      <c r="C16" s="4"/>
      <c r="D16" s="4"/>
      <c r="E16" s="4"/>
      <c r="F16" s="4"/>
      <c r="G16" s="4"/>
      <c r="H16" s="4"/>
    </row>
  </sheetData>
  <mergeCells count="4">
    <mergeCell ref="A1:B1"/>
    <mergeCell ref="A2:B2"/>
    <mergeCell ref="A3:B3"/>
    <mergeCell ref="A9:B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1"/>
  <sheetViews>
    <sheetView view="pageBreakPreview" topLeftCell="A4" zoomScaleNormal="100" zoomScaleSheetLayoutView="100" workbookViewId="0">
      <pane xSplit="2" topLeftCell="C1" activePane="topRight" state="frozen"/>
      <selection activeCell="B1" sqref="B1"/>
      <selection pane="topRight" activeCell="P29" sqref="P29"/>
    </sheetView>
  </sheetViews>
  <sheetFormatPr defaultRowHeight="15" x14ac:dyDescent="0.25"/>
  <cols>
    <col min="1" max="1" width="7.85546875" style="2" customWidth="1"/>
    <col min="2" max="2" width="59.42578125" style="2" customWidth="1"/>
    <col min="3" max="4" width="9.140625" style="91"/>
    <col min="5" max="5" width="12" style="92" customWidth="1"/>
    <col min="6" max="7" width="9.140625" style="91"/>
    <col min="8" max="8" width="12.140625" style="92" customWidth="1"/>
    <col min="9" max="10" width="9.140625" style="91"/>
    <col min="11" max="11" width="12.140625" style="92" customWidth="1"/>
    <col min="12" max="13" width="9.140625" style="91"/>
    <col min="14" max="14" width="11.85546875" style="91" customWidth="1"/>
    <col min="15" max="16" width="9.140625" style="91"/>
    <col min="17" max="17" width="11.7109375" style="91" customWidth="1"/>
    <col min="18" max="18" width="10.7109375" style="91" customWidth="1"/>
  </cols>
  <sheetData>
    <row r="1" spans="1:19" ht="15.75" customHeight="1" x14ac:dyDescent="0.25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19" ht="15.75" x14ac:dyDescent="0.25">
      <c r="A2" s="233" t="s">
        <v>375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</row>
    <row r="3" spans="1:19" ht="15.75" x14ac:dyDescent="0.25">
      <c r="A3" s="233" t="s">
        <v>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9" ht="15.75" x14ac:dyDescent="0.25">
      <c r="A4" s="16"/>
      <c r="B4" s="16"/>
    </row>
    <row r="5" spans="1:19" ht="15.75" x14ac:dyDescent="0.25">
      <c r="A5" s="16"/>
      <c r="B5" s="16"/>
    </row>
    <row r="6" spans="1:19" ht="15.75" x14ac:dyDescent="0.25">
      <c r="A6" s="43" t="s">
        <v>161</v>
      </c>
      <c r="B6" s="43"/>
    </row>
    <row r="9" spans="1:19" x14ac:dyDescent="0.25">
      <c r="A9" s="86" t="s">
        <v>169</v>
      </c>
    </row>
    <row r="11" spans="1:19" ht="15.75" thickBot="1" x14ac:dyDescent="0.3"/>
    <row r="12" spans="1:19" ht="15.75" thickBot="1" x14ac:dyDescent="0.3">
      <c r="A12" s="282" t="s">
        <v>21</v>
      </c>
      <c r="B12" s="309" t="s">
        <v>22</v>
      </c>
      <c r="C12" s="323" t="s">
        <v>164</v>
      </c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5"/>
      <c r="R12" s="319" t="s">
        <v>67</v>
      </c>
    </row>
    <row r="13" spans="1:19" x14ac:dyDescent="0.25">
      <c r="A13" s="271"/>
      <c r="B13" s="310"/>
      <c r="C13" s="282" t="s">
        <v>165</v>
      </c>
      <c r="D13" s="280"/>
      <c r="E13" s="281"/>
      <c r="F13" s="282" t="s">
        <v>166</v>
      </c>
      <c r="G13" s="280"/>
      <c r="H13" s="281"/>
      <c r="I13" s="282" t="s">
        <v>167</v>
      </c>
      <c r="J13" s="280"/>
      <c r="K13" s="281"/>
      <c r="L13" s="282" t="s">
        <v>168</v>
      </c>
      <c r="M13" s="280"/>
      <c r="N13" s="281"/>
      <c r="O13" s="282" t="s">
        <v>66</v>
      </c>
      <c r="P13" s="280"/>
      <c r="Q13" s="281"/>
      <c r="R13" s="320"/>
    </row>
    <row r="14" spans="1:19" x14ac:dyDescent="0.25">
      <c r="A14" s="271"/>
      <c r="B14" s="310"/>
      <c r="C14" s="271" t="s">
        <v>253</v>
      </c>
      <c r="D14" s="316" t="s">
        <v>376</v>
      </c>
      <c r="E14" s="295" t="s">
        <v>65</v>
      </c>
      <c r="F14" s="271" t="s">
        <v>253</v>
      </c>
      <c r="G14" s="316" t="s">
        <v>376</v>
      </c>
      <c r="H14" s="295" t="s">
        <v>65</v>
      </c>
      <c r="I14" s="271" t="s">
        <v>253</v>
      </c>
      <c r="J14" s="316" t="s">
        <v>376</v>
      </c>
      <c r="K14" s="295" t="s">
        <v>65</v>
      </c>
      <c r="L14" s="271" t="s">
        <v>253</v>
      </c>
      <c r="M14" s="316" t="s">
        <v>376</v>
      </c>
      <c r="N14" s="295" t="s">
        <v>65</v>
      </c>
      <c r="O14" s="271" t="s">
        <v>253</v>
      </c>
      <c r="P14" s="316" t="s">
        <v>376</v>
      </c>
      <c r="Q14" s="295" t="s">
        <v>65</v>
      </c>
      <c r="R14" s="320"/>
    </row>
    <row r="15" spans="1:19" x14ac:dyDescent="0.25">
      <c r="A15" s="271"/>
      <c r="B15" s="310"/>
      <c r="C15" s="271"/>
      <c r="D15" s="317"/>
      <c r="E15" s="295"/>
      <c r="F15" s="271"/>
      <c r="G15" s="317"/>
      <c r="H15" s="295"/>
      <c r="I15" s="271"/>
      <c r="J15" s="317"/>
      <c r="K15" s="295"/>
      <c r="L15" s="271"/>
      <c r="M15" s="317"/>
      <c r="N15" s="295"/>
      <c r="O15" s="271"/>
      <c r="P15" s="317"/>
      <c r="Q15" s="295"/>
      <c r="R15" s="320"/>
    </row>
    <row r="16" spans="1:19" ht="15.75" thickBot="1" x14ac:dyDescent="0.3">
      <c r="A16" s="283"/>
      <c r="B16" s="311"/>
      <c r="C16" s="283"/>
      <c r="D16" s="318"/>
      <c r="E16" s="322"/>
      <c r="F16" s="283"/>
      <c r="G16" s="318"/>
      <c r="H16" s="322"/>
      <c r="I16" s="283"/>
      <c r="J16" s="318"/>
      <c r="K16" s="322"/>
      <c r="L16" s="283"/>
      <c r="M16" s="318"/>
      <c r="N16" s="322"/>
      <c r="O16" s="283"/>
      <c r="P16" s="318"/>
      <c r="Q16" s="322"/>
      <c r="R16" s="321"/>
    </row>
    <row r="17" spans="1:18" ht="15.75" thickBot="1" x14ac:dyDescent="0.3">
      <c r="A17" s="70">
        <v>1</v>
      </c>
      <c r="B17" s="77">
        <v>2</v>
      </c>
      <c r="C17" s="70">
        <v>3</v>
      </c>
      <c r="D17" s="71">
        <v>4</v>
      </c>
      <c r="E17" s="72">
        <v>5</v>
      </c>
      <c r="F17" s="70">
        <v>6</v>
      </c>
      <c r="G17" s="71">
        <v>7</v>
      </c>
      <c r="H17" s="72">
        <v>8</v>
      </c>
      <c r="I17" s="70">
        <v>9</v>
      </c>
      <c r="J17" s="71">
        <v>10</v>
      </c>
      <c r="K17" s="72">
        <v>11</v>
      </c>
      <c r="L17" s="70">
        <v>12</v>
      </c>
      <c r="M17" s="71">
        <v>13</v>
      </c>
      <c r="N17" s="72">
        <v>14</v>
      </c>
      <c r="O17" s="70">
        <v>15</v>
      </c>
      <c r="P17" s="71">
        <v>16</v>
      </c>
      <c r="Q17" s="72">
        <v>17</v>
      </c>
      <c r="R17" s="82">
        <v>18</v>
      </c>
    </row>
    <row r="18" spans="1:18" ht="30" x14ac:dyDescent="0.25">
      <c r="A18" s="24">
        <v>1</v>
      </c>
      <c r="B18" s="78" t="s">
        <v>64</v>
      </c>
      <c r="C18" s="165">
        <v>19</v>
      </c>
      <c r="D18" s="165">
        <v>11</v>
      </c>
      <c r="E18" s="137">
        <f>(D18-C18)/C18*100</f>
        <v>-42.105263157894733</v>
      </c>
      <c r="F18" s="165">
        <v>12</v>
      </c>
      <c r="G18" s="165">
        <v>10</v>
      </c>
      <c r="H18" s="137">
        <v>0</v>
      </c>
      <c r="I18" s="165">
        <v>8</v>
      </c>
      <c r="J18" s="165">
        <v>2</v>
      </c>
      <c r="K18" s="137">
        <f>(J18-I18)/I18*100</f>
        <v>-75</v>
      </c>
      <c r="L18" s="165">
        <v>2</v>
      </c>
      <c r="M18" s="165">
        <v>2</v>
      </c>
      <c r="N18" s="137">
        <f>(M18-L18)/L18*100</f>
        <v>0</v>
      </c>
      <c r="O18" s="156">
        <v>0</v>
      </c>
      <c r="P18" s="157">
        <v>0</v>
      </c>
      <c r="Q18" s="137">
        <v>0</v>
      </c>
      <c r="R18" s="140">
        <f>D18+G18+J18+M18+P18</f>
        <v>25</v>
      </c>
    </row>
    <row r="19" spans="1:18" ht="60" x14ac:dyDescent="0.25">
      <c r="A19" s="25">
        <v>2</v>
      </c>
      <c r="B19" s="79" t="s">
        <v>63</v>
      </c>
      <c r="C19" s="165">
        <v>10</v>
      </c>
      <c r="D19" s="165">
        <v>9</v>
      </c>
      <c r="E19" s="137">
        <f>(D19-C19)/C19*100</f>
        <v>-10</v>
      </c>
      <c r="F19" s="165">
        <v>9</v>
      </c>
      <c r="G19" s="165">
        <v>7</v>
      </c>
      <c r="H19" s="137">
        <v>0</v>
      </c>
      <c r="I19" s="165">
        <v>4</v>
      </c>
      <c r="J19" s="165">
        <v>2</v>
      </c>
      <c r="K19" s="137">
        <f>(J19-I19)/I19*100</f>
        <v>-50</v>
      </c>
      <c r="L19" s="165">
        <v>1</v>
      </c>
      <c r="M19" s="165">
        <v>2</v>
      </c>
      <c r="N19" s="137">
        <f>(M19-L19)/L19*100</f>
        <v>100</v>
      </c>
      <c r="O19" s="156">
        <v>0</v>
      </c>
      <c r="P19" s="157">
        <v>0</v>
      </c>
      <c r="Q19" s="137">
        <v>0</v>
      </c>
      <c r="R19" s="140">
        <f t="shared" ref="R19:R25" si="0">D19+G19+J19+M19+P19</f>
        <v>20</v>
      </c>
    </row>
    <row r="20" spans="1:18" ht="90" x14ac:dyDescent="0.25">
      <c r="A20" s="25">
        <v>3</v>
      </c>
      <c r="B20" s="79" t="s">
        <v>62</v>
      </c>
      <c r="C20" s="165">
        <v>0</v>
      </c>
      <c r="D20" s="165">
        <v>0</v>
      </c>
      <c r="E20" s="137">
        <f t="shared" ref="E20:K20" si="1">E21+E22</f>
        <v>0</v>
      </c>
      <c r="F20" s="165">
        <v>0</v>
      </c>
      <c r="G20" s="165">
        <v>0</v>
      </c>
      <c r="H20" s="137">
        <f t="shared" si="1"/>
        <v>0</v>
      </c>
      <c r="I20" s="165">
        <v>0</v>
      </c>
      <c r="J20" s="165">
        <v>0</v>
      </c>
      <c r="K20" s="137">
        <f t="shared" si="1"/>
        <v>0</v>
      </c>
      <c r="L20" s="165">
        <v>0</v>
      </c>
      <c r="M20" s="165">
        <v>0</v>
      </c>
      <c r="N20" s="137">
        <v>0</v>
      </c>
      <c r="O20" s="156">
        <v>0</v>
      </c>
      <c r="P20" s="157">
        <f>P21+P22</f>
        <v>0</v>
      </c>
      <c r="Q20" s="137">
        <f>Q21+Q22</f>
        <v>0</v>
      </c>
      <c r="R20" s="140">
        <f t="shared" si="0"/>
        <v>0</v>
      </c>
    </row>
    <row r="21" spans="1:18" x14ac:dyDescent="0.25">
      <c r="A21" s="73" t="s">
        <v>32</v>
      </c>
      <c r="B21" s="79" t="s">
        <v>55</v>
      </c>
      <c r="C21" s="165">
        <v>0</v>
      </c>
      <c r="D21" s="165">
        <v>0</v>
      </c>
      <c r="E21" s="137">
        <v>0</v>
      </c>
      <c r="F21" s="165">
        <v>0</v>
      </c>
      <c r="G21" s="165">
        <v>0</v>
      </c>
      <c r="H21" s="137">
        <v>0</v>
      </c>
      <c r="I21" s="165">
        <v>0</v>
      </c>
      <c r="J21" s="165">
        <v>0</v>
      </c>
      <c r="K21" s="137">
        <v>0</v>
      </c>
      <c r="L21" s="165">
        <v>0</v>
      </c>
      <c r="M21" s="165">
        <v>0</v>
      </c>
      <c r="N21" s="137">
        <v>0</v>
      </c>
      <c r="O21" s="156">
        <v>0</v>
      </c>
      <c r="P21" s="157">
        <v>0</v>
      </c>
      <c r="Q21" s="137">
        <v>0</v>
      </c>
      <c r="R21" s="140">
        <f t="shared" si="0"/>
        <v>0</v>
      </c>
    </row>
    <row r="22" spans="1:18" x14ac:dyDescent="0.25">
      <c r="A22" s="73" t="s">
        <v>33</v>
      </c>
      <c r="B22" s="79" t="s">
        <v>61</v>
      </c>
      <c r="C22" s="165">
        <v>0</v>
      </c>
      <c r="D22" s="165">
        <v>0</v>
      </c>
      <c r="E22" s="137">
        <v>0</v>
      </c>
      <c r="F22" s="165">
        <v>0</v>
      </c>
      <c r="G22" s="165">
        <v>0</v>
      </c>
      <c r="H22" s="137">
        <v>0</v>
      </c>
      <c r="I22" s="165">
        <v>0</v>
      </c>
      <c r="J22" s="165">
        <v>0</v>
      </c>
      <c r="K22" s="137">
        <v>0</v>
      </c>
      <c r="L22" s="165">
        <v>0</v>
      </c>
      <c r="M22" s="165">
        <v>0</v>
      </c>
      <c r="N22" s="137">
        <v>0</v>
      </c>
      <c r="O22" s="156">
        <v>0</v>
      </c>
      <c r="P22" s="157">
        <v>0</v>
      </c>
      <c r="Q22" s="137">
        <v>0</v>
      </c>
      <c r="R22" s="140">
        <f t="shared" si="0"/>
        <v>0</v>
      </c>
    </row>
    <row r="23" spans="1:18" ht="45" x14ac:dyDescent="0.25">
      <c r="A23" s="25">
        <v>4</v>
      </c>
      <c r="B23" s="79" t="s">
        <v>60</v>
      </c>
      <c r="C23" s="165">
        <v>9</v>
      </c>
      <c r="D23" s="165">
        <v>12</v>
      </c>
      <c r="E23" s="137">
        <f t="shared" ref="E23:E29" si="2">(D23-C23)/C23*100</f>
        <v>33.333333333333329</v>
      </c>
      <c r="F23" s="165">
        <v>10</v>
      </c>
      <c r="G23" s="165">
        <v>12</v>
      </c>
      <c r="H23" s="137">
        <f t="shared" ref="H23:H25" si="3">(G23-F23)/F23*100</f>
        <v>20</v>
      </c>
      <c r="I23" s="165">
        <v>19</v>
      </c>
      <c r="J23" s="165">
        <v>12</v>
      </c>
      <c r="K23" s="137">
        <f t="shared" ref="K23:K24" si="4">(J23-I23)/I23*100</f>
        <v>-36.84210526315789</v>
      </c>
      <c r="L23" s="165">
        <v>20</v>
      </c>
      <c r="M23" s="165">
        <v>12</v>
      </c>
      <c r="N23" s="137">
        <f t="shared" ref="N23:N24" si="5">(M23-L23)/L23*100</f>
        <v>-40</v>
      </c>
      <c r="O23" s="156">
        <v>0</v>
      </c>
      <c r="P23" s="157">
        <v>0</v>
      </c>
      <c r="Q23" s="137">
        <v>0</v>
      </c>
      <c r="R23" s="141">
        <f>D23+G23+J23+M23/4</f>
        <v>39</v>
      </c>
    </row>
    <row r="24" spans="1:18" ht="45" x14ac:dyDescent="0.25">
      <c r="A24" s="25">
        <v>5</v>
      </c>
      <c r="B24" s="79" t="s">
        <v>59</v>
      </c>
      <c r="C24" s="165">
        <v>9</v>
      </c>
      <c r="D24" s="165">
        <v>8</v>
      </c>
      <c r="E24" s="137">
        <f t="shared" si="2"/>
        <v>-11.111111111111111</v>
      </c>
      <c r="F24" s="165">
        <v>7</v>
      </c>
      <c r="G24" s="165">
        <v>4</v>
      </c>
      <c r="H24" s="137">
        <f t="shared" si="3"/>
        <v>-42.857142857142854</v>
      </c>
      <c r="I24" s="165">
        <v>4</v>
      </c>
      <c r="J24" s="165">
        <v>1</v>
      </c>
      <c r="K24" s="137">
        <f t="shared" si="4"/>
        <v>-75</v>
      </c>
      <c r="L24" s="165">
        <v>1</v>
      </c>
      <c r="M24" s="165">
        <v>0</v>
      </c>
      <c r="N24" s="137">
        <f t="shared" si="5"/>
        <v>-100</v>
      </c>
      <c r="O24" s="156">
        <v>0</v>
      </c>
      <c r="P24" s="157">
        <v>0</v>
      </c>
      <c r="Q24" s="137">
        <v>0</v>
      </c>
      <c r="R24" s="140">
        <f>D24+G24+J24+M24+P24</f>
        <v>13</v>
      </c>
    </row>
    <row r="25" spans="1:18" ht="45" x14ac:dyDescent="0.25">
      <c r="A25" s="25">
        <v>6</v>
      </c>
      <c r="B25" s="79" t="s">
        <v>58</v>
      </c>
      <c r="C25" s="165">
        <v>10</v>
      </c>
      <c r="D25" s="165">
        <v>7</v>
      </c>
      <c r="E25" s="137">
        <f t="shared" si="2"/>
        <v>-30</v>
      </c>
      <c r="F25" s="165">
        <v>7</v>
      </c>
      <c r="G25" s="165">
        <v>4</v>
      </c>
      <c r="H25" s="137">
        <f t="shared" si="3"/>
        <v>-42.857142857142854</v>
      </c>
      <c r="I25" s="165">
        <v>2</v>
      </c>
      <c r="J25" s="165">
        <v>0</v>
      </c>
      <c r="K25" s="137">
        <v>0</v>
      </c>
      <c r="L25" s="165">
        <v>0</v>
      </c>
      <c r="M25" s="165">
        <v>0</v>
      </c>
      <c r="N25" s="137">
        <v>0</v>
      </c>
      <c r="O25" s="156">
        <v>0</v>
      </c>
      <c r="P25" s="157">
        <v>0</v>
      </c>
      <c r="Q25" s="137">
        <v>0</v>
      </c>
      <c r="R25" s="140">
        <f t="shared" si="0"/>
        <v>11</v>
      </c>
    </row>
    <row r="26" spans="1:18" ht="75" x14ac:dyDescent="0.25">
      <c r="A26" s="73">
        <v>7</v>
      </c>
      <c r="B26" s="79" t="s">
        <v>57</v>
      </c>
      <c r="C26" s="165">
        <v>0</v>
      </c>
      <c r="D26" s="165">
        <v>0</v>
      </c>
      <c r="E26" s="137">
        <f t="shared" ref="E26:R26" si="6">E27+E28</f>
        <v>0</v>
      </c>
      <c r="F26" s="165">
        <v>0</v>
      </c>
      <c r="G26" s="165">
        <v>0</v>
      </c>
      <c r="H26" s="137">
        <f t="shared" si="6"/>
        <v>0</v>
      </c>
      <c r="I26" s="165">
        <v>0</v>
      </c>
      <c r="J26" s="165">
        <v>0</v>
      </c>
      <c r="K26" s="137">
        <f t="shared" si="6"/>
        <v>0</v>
      </c>
      <c r="L26" s="165">
        <v>0</v>
      </c>
      <c r="M26" s="165">
        <v>0</v>
      </c>
      <c r="N26" s="137">
        <f t="shared" si="6"/>
        <v>0</v>
      </c>
      <c r="O26" s="156">
        <v>0</v>
      </c>
      <c r="P26" s="157">
        <f t="shared" si="6"/>
        <v>0</v>
      </c>
      <c r="Q26" s="137">
        <f t="shared" si="6"/>
        <v>0</v>
      </c>
      <c r="R26" s="139">
        <f t="shared" si="6"/>
        <v>0</v>
      </c>
    </row>
    <row r="27" spans="1:18" x14ac:dyDescent="0.25">
      <c r="A27" s="73" t="s">
        <v>56</v>
      </c>
      <c r="B27" s="79" t="s">
        <v>55</v>
      </c>
      <c r="C27" s="165">
        <v>0</v>
      </c>
      <c r="D27" s="165">
        <v>0</v>
      </c>
      <c r="E27" s="137">
        <v>0</v>
      </c>
      <c r="F27" s="165">
        <v>0</v>
      </c>
      <c r="G27" s="165">
        <v>0</v>
      </c>
      <c r="H27" s="137">
        <v>0</v>
      </c>
      <c r="I27" s="165">
        <v>0</v>
      </c>
      <c r="J27" s="165">
        <v>0</v>
      </c>
      <c r="K27" s="137">
        <v>0</v>
      </c>
      <c r="L27" s="165">
        <v>0</v>
      </c>
      <c r="M27" s="165">
        <v>0</v>
      </c>
      <c r="N27" s="137">
        <v>0</v>
      </c>
      <c r="O27" s="156">
        <v>0</v>
      </c>
      <c r="P27" s="157">
        <v>0</v>
      </c>
      <c r="Q27" s="137">
        <v>0</v>
      </c>
      <c r="R27" s="139">
        <v>0</v>
      </c>
    </row>
    <row r="28" spans="1:18" x14ac:dyDescent="0.25">
      <c r="A28" s="73" t="s">
        <v>54</v>
      </c>
      <c r="B28" s="79" t="s">
        <v>53</v>
      </c>
      <c r="C28" s="165">
        <v>0</v>
      </c>
      <c r="D28" s="165">
        <v>0</v>
      </c>
      <c r="E28" s="137">
        <v>0</v>
      </c>
      <c r="F28" s="165">
        <v>0</v>
      </c>
      <c r="G28" s="165">
        <v>0</v>
      </c>
      <c r="H28" s="137">
        <v>0</v>
      </c>
      <c r="I28" s="165">
        <v>0</v>
      </c>
      <c r="J28" s="165">
        <v>0</v>
      </c>
      <c r="K28" s="137">
        <v>0</v>
      </c>
      <c r="L28" s="165">
        <v>0</v>
      </c>
      <c r="M28" s="165">
        <v>0</v>
      </c>
      <c r="N28" s="137">
        <v>0</v>
      </c>
      <c r="O28" s="156">
        <v>0</v>
      </c>
      <c r="P28" s="157">
        <v>0</v>
      </c>
      <c r="Q28" s="137">
        <v>0</v>
      </c>
      <c r="R28" s="139">
        <v>0</v>
      </c>
    </row>
    <row r="29" spans="1:18" ht="45.75" thickBot="1" x14ac:dyDescent="0.3">
      <c r="A29" s="26"/>
      <c r="B29" s="80" t="s">
        <v>52</v>
      </c>
      <c r="C29" s="165">
        <v>87</v>
      </c>
      <c r="D29" s="165">
        <v>69</v>
      </c>
      <c r="E29" s="138">
        <f t="shared" si="2"/>
        <v>-20.689655172413794</v>
      </c>
      <c r="F29" s="165">
        <v>179</v>
      </c>
      <c r="G29" s="165">
        <v>0</v>
      </c>
      <c r="H29" s="138">
        <f t="shared" ref="H29" si="7">(G29-F29)/F29*100</f>
        <v>-100</v>
      </c>
      <c r="I29" s="165">
        <v>205</v>
      </c>
      <c r="J29" s="165">
        <v>0</v>
      </c>
      <c r="K29" s="138">
        <v>0</v>
      </c>
      <c r="L29" s="165">
        <v>0</v>
      </c>
      <c r="M29" s="165">
        <v>0</v>
      </c>
      <c r="N29" s="138">
        <v>0</v>
      </c>
      <c r="O29" s="158">
        <v>0</v>
      </c>
      <c r="P29" s="159">
        <v>0</v>
      </c>
      <c r="Q29" s="138">
        <v>0</v>
      </c>
      <c r="R29" s="141">
        <f>D29+G29+J29+M29/4</f>
        <v>69</v>
      </c>
    </row>
    <row r="30" spans="1:18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</sheetData>
  <mergeCells count="27">
    <mergeCell ref="L14:L16"/>
    <mergeCell ref="N14:N16"/>
    <mergeCell ref="O14:O16"/>
    <mergeCell ref="Q14:Q16"/>
    <mergeCell ref="A12:A16"/>
    <mergeCell ref="B12:B16"/>
    <mergeCell ref="C12:Q12"/>
    <mergeCell ref="C13:E13"/>
    <mergeCell ref="F13:H13"/>
    <mergeCell ref="I13:K13"/>
    <mergeCell ref="L13:N13"/>
    <mergeCell ref="A1:R1"/>
    <mergeCell ref="A2:S2"/>
    <mergeCell ref="A3:R3"/>
    <mergeCell ref="D14:D16"/>
    <mergeCell ref="G14:G16"/>
    <mergeCell ref="J14:J16"/>
    <mergeCell ref="M14:M16"/>
    <mergeCell ref="P14:P16"/>
    <mergeCell ref="R12:R16"/>
    <mergeCell ref="O13:Q13"/>
    <mergeCell ref="C14:C16"/>
    <mergeCell ref="E14:E16"/>
    <mergeCell ref="F14:F16"/>
    <mergeCell ref="H14:H16"/>
    <mergeCell ref="I14:I16"/>
    <mergeCell ref="K14:K16"/>
  </mergeCells>
  <pageMargins left="0.7" right="0.7" top="0.75" bottom="0.75" header="0.3" footer="0.3"/>
  <pageSetup paperSize="9" scale="48" orientation="landscape" r:id="rId1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32"/>
  <sheetViews>
    <sheetView tabSelected="1" view="pageBreakPreview" zoomScaleNormal="100" zoomScaleSheetLayoutView="100" workbookViewId="0">
      <selection activeCell="Q15" sqref="Q15"/>
    </sheetView>
  </sheetViews>
  <sheetFormatPr defaultRowHeight="15" x14ac:dyDescent="0.25"/>
  <cols>
    <col min="1" max="1" width="18" style="2" customWidth="1"/>
    <col min="2" max="2" width="15.85546875" style="2" customWidth="1"/>
    <col min="3" max="3" width="9.140625" style="2"/>
    <col min="4" max="11" width="16.140625" style="2" customWidth="1"/>
    <col min="12" max="12" width="5.7109375" customWidth="1"/>
    <col min="17" max="17" width="24.85546875" customWidth="1"/>
  </cols>
  <sheetData>
    <row r="1" spans="1:19" ht="15.75" customHeight="1" x14ac:dyDescent="0.25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90"/>
      <c r="M1" s="90"/>
      <c r="N1" s="90"/>
      <c r="O1" s="90"/>
      <c r="P1" s="90"/>
      <c r="Q1" s="90"/>
      <c r="R1" s="90"/>
    </row>
    <row r="2" spans="1:19" ht="15.75" x14ac:dyDescent="0.25">
      <c r="A2" s="233" t="s">
        <v>375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16"/>
      <c r="M2" s="16"/>
      <c r="N2" s="16"/>
      <c r="O2" s="16"/>
      <c r="P2" s="16"/>
      <c r="Q2" s="16"/>
      <c r="R2" s="16"/>
      <c r="S2" s="16"/>
    </row>
    <row r="3" spans="1:19" ht="15.75" x14ac:dyDescent="0.25">
      <c r="A3" s="233" t="s">
        <v>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16"/>
      <c r="M3" s="16"/>
      <c r="N3" s="16"/>
      <c r="O3" s="16"/>
      <c r="P3" s="16"/>
      <c r="Q3" s="16"/>
      <c r="R3" s="16"/>
    </row>
    <row r="4" spans="1:19" ht="15.75" x14ac:dyDescent="0.25">
      <c r="A4" s="16"/>
      <c r="B4" s="16"/>
      <c r="C4" s="91"/>
      <c r="D4" s="91"/>
      <c r="E4" s="92"/>
      <c r="F4" s="91"/>
      <c r="G4" s="91"/>
      <c r="H4" s="92"/>
      <c r="I4" s="91"/>
      <c r="J4" s="91"/>
      <c r="K4" s="92"/>
      <c r="L4" s="91"/>
      <c r="M4" s="91"/>
      <c r="N4" s="91"/>
      <c r="O4" s="91"/>
      <c r="P4" s="91"/>
      <c r="Q4" s="91"/>
      <c r="R4" s="91"/>
    </row>
    <row r="5" spans="1:19" ht="15.75" x14ac:dyDescent="0.25">
      <c r="A5" s="16"/>
      <c r="B5" s="16"/>
      <c r="C5" s="91"/>
      <c r="D5" s="91"/>
      <c r="E5" s="92"/>
      <c r="F5" s="91"/>
      <c r="G5" s="91"/>
      <c r="H5" s="92"/>
      <c r="I5" s="91"/>
      <c r="J5" s="91"/>
      <c r="K5" s="92"/>
      <c r="L5" s="91"/>
      <c r="M5" s="91"/>
      <c r="N5" s="91"/>
      <c r="O5" s="91"/>
      <c r="P5" s="91"/>
      <c r="Q5" s="91"/>
      <c r="R5" s="91"/>
    </row>
    <row r="6" spans="1:19" ht="15.75" x14ac:dyDescent="0.25">
      <c r="A6" s="43" t="s">
        <v>161</v>
      </c>
      <c r="B6" s="43"/>
      <c r="C6" s="91"/>
      <c r="D6" s="91"/>
      <c r="E6" s="92"/>
      <c r="F6" s="91"/>
      <c r="G6" s="91"/>
      <c r="H6" s="92"/>
      <c r="I6" s="91"/>
      <c r="J6" s="91"/>
      <c r="K6" s="92"/>
      <c r="L6" s="91"/>
      <c r="M6" s="91"/>
      <c r="N6" s="91"/>
      <c r="O6" s="91"/>
      <c r="P6" s="91"/>
      <c r="Q6" s="91"/>
      <c r="R6" s="91"/>
    </row>
    <row r="9" spans="1:19" ht="57" customHeight="1" thickBot="1" x14ac:dyDescent="0.3">
      <c r="A9" s="279" t="s">
        <v>383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9" s="41" customFormat="1" ht="30" customHeight="1" x14ac:dyDescent="0.2">
      <c r="A10" s="329" t="s">
        <v>170</v>
      </c>
      <c r="B10" s="330"/>
      <c r="C10" s="331"/>
      <c r="D10" s="329">
        <v>15</v>
      </c>
      <c r="E10" s="332"/>
      <c r="F10" s="329">
        <v>150</v>
      </c>
      <c r="G10" s="332"/>
      <c r="H10" s="329">
        <v>250</v>
      </c>
      <c r="I10" s="332"/>
      <c r="J10" s="333">
        <v>670</v>
      </c>
      <c r="K10" s="332"/>
    </row>
    <row r="11" spans="1:19" s="41" customFormat="1" ht="15" customHeight="1" x14ac:dyDescent="0.2">
      <c r="A11" s="326" t="s">
        <v>68</v>
      </c>
      <c r="B11" s="327"/>
      <c r="C11" s="328"/>
      <c r="D11" s="93" t="s">
        <v>69</v>
      </c>
      <c r="E11" s="94" t="s">
        <v>70</v>
      </c>
      <c r="F11" s="93" t="s">
        <v>69</v>
      </c>
      <c r="G11" s="94" t="s">
        <v>70</v>
      </c>
      <c r="H11" s="93" t="s">
        <v>69</v>
      </c>
      <c r="I11" s="94" t="s">
        <v>70</v>
      </c>
      <c r="J11" s="95" t="s">
        <v>69</v>
      </c>
      <c r="K11" s="94" t="s">
        <v>70</v>
      </c>
    </row>
    <row r="12" spans="1:19" s="41" customFormat="1" ht="47.25" customHeight="1" thickBot="1" x14ac:dyDescent="0.25">
      <c r="A12" s="45" t="s">
        <v>71</v>
      </c>
      <c r="B12" s="46" t="s">
        <v>72</v>
      </c>
      <c r="C12" s="96" t="s">
        <v>73</v>
      </c>
      <c r="D12" s="97"/>
      <c r="E12" s="98"/>
      <c r="F12" s="97"/>
      <c r="G12" s="98"/>
      <c r="H12" s="97"/>
      <c r="I12" s="98"/>
      <c r="J12" s="99"/>
      <c r="K12" s="98"/>
    </row>
    <row r="13" spans="1:19" ht="15" customHeight="1" x14ac:dyDescent="0.25">
      <c r="A13" s="230" t="s">
        <v>171</v>
      </c>
      <c r="B13" s="334" t="s">
        <v>74</v>
      </c>
      <c r="C13" s="21" t="s">
        <v>75</v>
      </c>
      <c r="D13" s="223">
        <f>15790.14+23582.83*15+3467754.72*0.5</f>
        <v>2103409.9500000002</v>
      </c>
      <c r="E13" s="223">
        <f>MIN(6950*15,15790.14+23582.83*15+3467754.72*0.5)</f>
        <v>104250</v>
      </c>
      <c r="F13" s="223">
        <f>15790.14+4796.03*150+3467754.72*0.5</f>
        <v>2469072</v>
      </c>
      <c r="G13" s="223">
        <f>15790.14+4796.03*150+3467754.72*0.5</f>
        <v>2469072</v>
      </c>
      <c r="H13" s="224">
        <f>15602.14+4796.03*250+3467754.72*0.5</f>
        <v>2948487</v>
      </c>
      <c r="I13" s="224">
        <f>15602.14+4796.03*250+3467754.72*0.5</f>
        <v>2948487</v>
      </c>
      <c r="J13" s="224">
        <f>15602.14+4385.18*670+3467754.72*0.5</f>
        <v>4687550.1000000006</v>
      </c>
      <c r="K13" s="225">
        <f>15602.14+4385.18*670+3467754.72*0.5</f>
        <v>4687550.1000000006</v>
      </c>
    </row>
    <row r="14" spans="1:19" ht="15" customHeight="1" x14ac:dyDescent="0.25">
      <c r="A14" s="271"/>
      <c r="B14" s="294"/>
      <c r="C14" s="14" t="s">
        <v>76</v>
      </c>
      <c r="D14" s="222">
        <f>15790.14+23582.83*15+1453473.05*0.5</f>
        <v>1096269.115</v>
      </c>
      <c r="E14" s="222">
        <f>MIN(6950*15,15790.14+23582.83*15+1453473.05*0.5)</f>
        <v>104250</v>
      </c>
      <c r="F14" s="222">
        <f>15790.14+4796.03*150+1453473.05*0.5</f>
        <v>1461931.165</v>
      </c>
      <c r="G14" s="222">
        <f>15790.14+4796.03*150+1453473.05*0.5</f>
        <v>1461931.165</v>
      </c>
      <c r="H14" s="114">
        <f>15602.14+4796.03*250+1453473.05*0.5</f>
        <v>1941346.165</v>
      </c>
      <c r="I14" s="114">
        <f>15602.14+4796.03*250+1453473.05*0.5</f>
        <v>1941346.165</v>
      </c>
      <c r="J14" s="114">
        <f>15602.14+4385.18*670+1453473.05*0.5</f>
        <v>3680409.2650000001</v>
      </c>
      <c r="K14" s="226">
        <f>15602.14+4385.18*670+1453473.05*0.5</f>
        <v>3680409.2650000001</v>
      </c>
    </row>
    <row r="15" spans="1:19" ht="15" customHeight="1" x14ac:dyDescent="0.25">
      <c r="A15" s="271" t="s">
        <v>172</v>
      </c>
      <c r="B15" s="294" t="s">
        <v>77</v>
      </c>
      <c r="C15" s="14" t="s">
        <v>75</v>
      </c>
      <c r="D15" s="222">
        <f>15790.14+3467754.72*0.3</f>
        <v>1056116.5559999999</v>
      </c>
      <c r="E15" s="222">
        <f>MIN(6950*15,15790.14+3467754.72*0.3)</f>
        <v>104250</v>
      </c>
      <c r="F15" s="222">
        <f>15790.14+3467754.72*0.3</f>
        <v>1056116.5559999999</v>
      </c>
      <c r="G15" s="222">
        <f>15790.14+3467754.72*0.3</f>
        <v>1056116.5559999999</v>
      </c>
      <c r="H15" s="114">
        <f>15602.14+3467754.72*0.3</f>
        <v>1055928.5559999999</v>
      </c>
      <c r="I15" s="114">
        <f>15602.14+3467754.72*0.3</f>
        <v>1055928.5559999999</v>
      </c>
      <c r="J15" s="114">
        <f>15602.14+3467754.72*0.3</f>
        <v>1055928.5559999999</v>
      </c>
      <c r="K15" s="226">
        <f>15602.14+3467754.72*0.3</f>
        <v>1055928.5559999999</v>
      </c>
    </row>
    <row r="16" spans="1:19" ht="15" customHeight="1" x14ac:dyDescent="0.25">
      <c r="A16" s="271"/>
      <c r="B16" s="294"/>
      <c r="C16" s="14" t="s">
        <v>76</v>
      </c>
      <c r="D16" s="222">
        <f>15790.14+1453473.05*0.3</f>
        <v>451832.05499999999</v>
      </c>
      <c r="E16" s="222">
        <f>MIN(6950*15,15790.14+1453473.05*0.3)</f>
        <v>104250</v>
      </c>
      <c r="F16" s="222">
        <f>15790.14+1453473.05*0.3</f>
        <v>451832.05499999999</v>
      </c>
      <c r="G16" s="222">
        <f>15790.14+1453473.05*0.3</f>
        <v>451832.05499999999</v>
      </c>
      <c r="H16" s="114">
        <f>15602.14+1453473.05*0.3</f>
        <v>451644.05499999999</v>
      </c>
      <c r="I16" s="114">
        <f>15602.14+1453473.05*0.3</f>
        <v>451644.05499999999</v>
      </c>
      <c r="J16" s="114">
        <f>15602.14+1453473.05*0.3</f>
        <v>451644.05499999999</v>
      </c>
      <c r="K16" s="226">
        <f>15602.14+1453473.05*0.3</f>
        <v>451644.05499999999</v>
      </c>
    </row>
    <row r="17" spans="1:11" ht="15" customHeight="1" x14ac:dyDescent="0.25">
      <c r="A17" s="271">
        <v>750</v>
      </c>
      <c r="B17" s="294" t="s">
        <v>74</v>
      </c>
      <c r="C17" s="14" t="s">
        <v>75</v>
      </c>
      <c r="D17" s="114">
        <f>15602.14+23582.83*15+3467754.72*0.75</f>
        <v>2970160.63</v>
      </c>
      <c r="E17" s="114">
        <f>15602.14+23582.83*15+3467754.72*0.75</f>
        <v>2970160.63</v>
      </c>
      <c r="F17" s="114">
        <f>15602.14+4796.03*150+3467754.72*0.75</f>
        <v>3335822.68</v>
      </c>
      <c r="G17" s="114">
        <f>15602.14+4796.03*150+3467754.72*0.75</f>
        <v>3335822.68</v>
      </c>
      <c r="H17" s="114">
        <f>15602.14+4796.03*250+3467754.72*0.75</f>
        <v>3815425.6799999997</v>
      </c>
      <c r="I17" s="114">
        <f>15602.14+4796.03*250+3467754.72*0.75</f>
        <v>3815425.6799999997</v>
      </c>
      <c r="J17" s="114">
        <f>15602.14+4385.18*670+3467754.72*0.75</f>
        <v>5554488.7800000003</v>
      </c>
      <c r="K17" s="226">
        <f>15602.14+4385.18*670+3467754.72*0.75</f>
        <v>5554488.7800000003</v>
      </c>
    </row>
    <row r="18" spans="1:11" ht="15" customHeight="1" x14ac:dyDescent="0.25">
      <c r="A18" s="271"/>
      <c r="B18" s="294"/>
      <c r="C18" s="14" t="s">
        <v>76</v>
      </c>
      <c r="D18" s="114">
        <f>15602.14+23582.83*15+1453473.05*0.75</f>
        <v>1459449.3775000002</v>
      </c>
      <c r="E18" s="114">
        <f>15602.14+23582.83*15+1453473.05*0.75</f>
        <v>1459449.3775000002</v>
      </c>
      <c r="F18" s="114">
        <f>15602.14+4796.03*150+1453473.05*0.75</f>
        <v>1825111.4275000002</v>
      </c>
      <c r="G18" s="114">
        <f>15602.14+4796.03*150+1453473.05*0.75</f>
        <v>1825111.4275000002</v>
      </c>
      <c r="H18" s="114">
        <f>15602.14+4796.03*250+1453473.05*0.75</f>
        <v>2304714.4275000002</v>
      </c>
      <c r="I18" s="114">
        <f>15602.14+4796.03*250+1453473.05*0.75</f>
        <v>2304714.4275000002</v>
      </c>
      <c r="J18" s="114">
        <f>15602.14+4385.18*670+1453473.05*0.75</f>
        <v>4043777.5275000003</v>
      </c>
      <c r="K18" s="226">
        <f>15602.14+1453473.05*0.75</f>
        <v>1105706.9275</v>
      </c>
    </row>
    <row r="19" spans="1:11" ht="15" customHeight="1" x14ac:dyDescent="0.25">
      <c r="A19" s="271"/>
      <c r="B19" s="294" t="s">
        <v>77</v>
      </c>
      <c r="C19" s="14" t="s">
        <v>75</v>
      </c>
      <c r="D19" s="114">
        <f t="shared" ref="D19:K19" si="0">15602.14+3467754.72*0.75</f>
        <v>2616418.1800000002</v>
      </c>
      <c r="E19" s="114">
        <f t="shared" si="0"/>
        <v>2616418.1800000002</v>
      </c>
      <c r="F19" s="114">
        <f t="shared" si="0"/>
        <v>2616418.1800000002</v>
      </c>
      <c r="G19" s="114">
        <f t="shared" si="0"/>
        <v>2616418.1800000002</v>
      </c>
      <c r="H19" s="114">
        <f t="shared" si="0"/>
        <v>2616418.1800000002</v>
      </c>
      <c r="I19" s="114">
        <f t="shared" si="0"/>
        <v>2616418.1800000002</v>
      </c>
      <c r="J19" s="114">
        <f t="shared" si="0"/>
        <v>2616418.1800000002</v>
      </c>
      <c r="K19" s="226">
        <f t="shared" si="0"/>
        <v>2616418.1800000002</v>
      </c>
    </row>
    <row r="20" spans="1:11" ht="15" customHeight="1" x14ac:dyDescent="0.25">
      <c r="A20" s="271"/>
      <c r="B20" s="294"/>
      <c r="C20" s="14" t="s">
        <v>76</v>
      </c>
      <c r="D20" s="114">
        <f t="shared" ref="D20:K20" si="1">15602.14+1453473.05*0.75</f>
        <v>1105706.9275</v>
      </c>
      <c r="E20" s="114">
        <f t="shared" si="1"/>
        <v>1105706.9275</v>
      </c>
      <c r="F20" s="114">
        <f t="shared" si="1"/>
        <v>1105706.9275</v>
      </c>
      <c r="G20" s="114">
        <f t="shared" si="1"/>
        <v>1105706.9275</v>
      </c>
      <c r="H20" s="114">
        <f t="shared" si="1"/>
        <v>1105706.9275</v>
      </c>
      <c r="I20" s="114">
        <f t="shared" si="1"/>
        <v>1105706.9275</v>
      </c>
      <c r="J20" s="114">
        <f t="shared" si="1"/>
        <v>1105706.9275</v>
      </c>
      <c r="K20" s="226">
        <f t="shared" si="1"/>
        <v>1105706.9275</v>
      </c>
    </row>
    <row r="21" spans="1:11" ht="15" customHeight="1" x14ac:dyDescent="0.25">
      <c r="A21" s="271">
        <v>1000</v>
      </c>
      <c r="B21" s="294" t="s">
        <v>74</v>
      </c>
      <c r="C21" s="14" t="s">
        <v>75</v>
      </c>
      <c r="D21" s="114">
        <f>15602.14+23582.83*15+3467754.72*1</f>
        <v>3837099.31</v>
      </c>
      <c r="E21" s="114">
        <f>15602.14+23582.83*15+3467754.72*1</f>
        <v>3837099.31</v>
      </c>
      <c r="F21" s="114">
        <f>15602.14+4796.03*150+3467754.72*1</f>
        <v>4202761.3600000003</v>
      </c>
      <c r="G21" s="114">
        <f>15602.14+4796.03*150+3467754.72*1</f>
        <v>4202761.3600000003</v>
      </c>
      <c r="H21" s="114">
        <f>15602.14+4796.03*250+3467754.72*1</f>
        <v>4682364.3600000003</v>
      </c>
      <c r="I21" s="114">
        <f>15602.14+4796.03*250+3467754.72*1</f>
        <v>4682364.3600000003</v>
      </c>
      <c r="J21" s="114">
        <f>15602.14+4385.18*670+3467754.72*1</f>
        <v>6421427.4600000009</v>
      </c>
      <c r="K21" s="226">
        <f>15602.14+4385.18*670+3467754.72*1</f>
        <v>6421427.4600000009</v>
      </c>
    </row>
    <row r="22" spans="1:11" ht="15" customHeight="1" x14ac:dyDescent="0.25">
      <c r="A22" s="271"/>
      <c r="B22" s="294"/>
      <c r="C22" s="14" t="s">
        <v>76</v>
      </c>
      <c r="D22" s="114">
        <f>15602.14+23582.83*15+1453473.05*1</f>
        <v>1822817.6400000001</v>
      </c>
      <c r="E22" s="114">
        <f>15602.14+23582.83*15+1453473.05*1</f>
        <v>1822817.6400000001</v>
      </c>
      <c r="F22" s="114">
        <f>15602.14+4796.03*150+1453473.05*1</f>
        <v>2188479.69</v>
      </c>
      <c r="G22" s="114">
        <f>15602.14+4796.03*150+1453473.05*1</f>
        <v>2188479.69</v>
      </c>
      <c r="H22" s="114">
        <f>15602.14+4796.03*250+1453473.05*1</f>
        <v>2668082.69</v>
      </c>
      <c r="I22" s="114">
        <f>15602.14+4796.03*250+1453473.05*1</f>
        <v>2668082.69</v>
      </c>
      <c r="J22" s="114">
        <f>15602.14+4385.18*670+1453473.05*1</f>
        <v>4407145.79</v>
      </c>
      <c r="K22" s="226">
        <f>15602.14+4385.18*670+1453473.05*1</f>
        <v>4407145.79</v>
      </c>
    </row>
    <row r="23" spans="1:11" ht="15" customHeight="1" x14ac:dyDescent="0.25">
      <c r="A23" s="271"/>
      <c r="B23" s="294" t="s">
        <v>77</v>
      </c>
      <c r="C23" s="14" t="s">
        <v>75</v>
      </c>
      <c r="D23" s="114">
        <f t="shared" ref="D23:K23" si="2">15602.14+3467754.72*1</f>
        <v>3483356.8600000003</v>
      </c>
      <c r="E23" s="114">
        <f t="shared" si="2"/>
        <v>3483356.8600000003</v>
      </c>
      <c r="F23" s="114">
        <f t="shared" si="2"/>
        <v>3483356.8600000003</v>
      </c>
      <c r="G23" s="114">
        <f t="shared" si="2"/>
        <v>3483356.8600000003</v>
      </c>
      <c r="H23" s="114">
        <f t="shared" si="2"/>
        <v>3483356.8600000003</v>
      </c>
      <c r="I23" s="114">
        <f t="shared" si="2"/>
        <v>3483356.8600000003</v>
      </c>
      <c r="J23" s="114">
        <f t="shared" si="2"/>
        <v>3483356.8600000003</v>
      </c>
      <c r="K23" s="226">
        <f t="shared" si="2"/>
        <v>3483356.8600000003</v>
      </c>
    </row>
    <row r="24" spans="1:11" ht="15" customHeight="1" x14ac:dyDescent="0.25">
      <c r="A24" s="271"/>
      <c r="B24" s="294"/>
      <c r="C24" s="14" t="s">
        <v>76</v>
      </c>
      <c r="D24" s="114">
        <f t="shared" ref="D24:K24" si="3">15602.14+1453473.05*1</f>
        <v>1469075.19</v>
      </c>
      <c r="E24" s="114">
        <f t="shared" si="3"/>
        <v>1469075.19</v>
      </c>
      <c r="F24" s="114">
        <f t="shared" si="3"/>
        <v>1469075.19</v>
      </c>
      <c r="G24" s="114">
        <f t="shared" si="3"/>
        <v>1469075.19</v>
      </c>
      <c r="H24" s="114">
        <f t="shared" si="3"/>
        <v>1469075.19</v>
      </c>
      <c r="I24" s="114">
        <f t="shared" si="3"/>
        <v>1469075.19</v>
      </c>
      <c r="J24" s="114">
        <f t="shared" si="3"/>
        <v>1469075.19</v>
      </c>
      <c r="K24" s="226">
        <f t="shared" si="3"/>
        <v>1469075.19</v>
      </c>
    </row>
    <row r="25" spans="1:11" ht="15" customHeight="1" x14ac:dyDescent="0.25">
      <c r="A25" s="271">
        <v>1250</v>
      </c>
      <c r="B25" s="294" t="s">
        <v>74</v>
      </c>
      <c r="C25" s="14" t="s">
        <v>75</v>
      </c>
      <c r="D25" s="114">
        <f>15602.14+23582.83*15+3467754.72*1.25</f>
        <v>4704037.99</v>
      </c>
      <c r="E25" s="114">
        <f>15602.14+23582.83*15+3467754.72*1.25</f>
        <v>4704037.99</v>
      </c>
      <c r="F25" s="114">
        <f>15602.14+4796.03*150+3467754.72*1.25</f>
        <v>5069700.04</v>
      </c>
      <c r="G25" s="114">
        <f>15602.14+4796.03*150+3467754.72*1.25</f>
        <v>5069700.04</v>
      </c>
      <c r="H25" s="114">
        <f>15602.14+4796.03*250+3467754.72*1.25</f>
        <v>5549303.04</v>
      </c>
      <c r="I25" s="114">
        <f>15602.14+4796.03*250+3467754.72*1.25</f>
        <v>5549303.04</v>
      </c>
      <c r="J25" s="114">
        <f>15602.14+4385.18*670+3467754.72*1.25</f>
        <v>7288366.1400000006</v>
      </c>
      <c r="K25" s="226">
        <f>15602.14+4385.18*670+3467754.72*1.25</f>
        <v>7288366.1400000006</v>
      </c>
    </row>
    <row r="26" spans="1:11" ht="15" customHeight="1" x14ac:dyDescent="0.25">
      <c r="A26" s="271"/>
      <c r="B26" s="294"/>
      <c r="C26" s="14" t="s">
        <v>76</v>
      </c>
      <c r="D26" s="114">
        <f>15602.14+23582.83*15+1453473.05*1.25</f>
        <v>2186185.9024999999</v>
      </c>
      <c r="E26" s="114">
        <f>15602.14+23582.83*15+1453473.05*1.25</f>
        <v>2186185.9024999999</v>
      </c>
      <c r="F26" s="114">
        <f>15602.14+4796.03*150+1453473.05*1.25</f>
        <v>2551847.9525000001</v>
      </c>
      <c r="G26" s="114">
        <f>15602.14+4796.03*150+1453473.05*1.25</f>
        <v>2551847.9525000001</v>
      </c>
      <c r="H26" s="114">
        <f>15602.14+4796.03*250+1453473.05*1.25</f>
        <v>3031450.9524999997</v>
      </c>
      <c r="I26" s="114">
        <f>15602.14+4796.03*250+1453473.05*1.25</f>
        <v>3031450.9524999997</v>
      </c>
      <c r="J26" s="114">
        <f>15602.14+4385.18*670+1453473.05*1.25</f>
        <v>4770514.0525000002</v>
      </c>
      <c r="K26" s="226">
        <f>15602.14+4385.18*670+1453473.05*1.25</f>
        <v>4770514.0525000002</v>
      </c>
    </row>
    <row r="27" spans="1:11" ht="15" customHeight="1" x14ac:dyDescent="0.25">
      <c r="A27" s="271"/>
      <c r="B27" s="294" t="s">
        <v>77</v>
      </c>
      <c r="C27" s="14" t="s">
        <v>75</v>
      </c>
      <c r="D27" s="114">
        <f t="shared" ref="D27:K27" si="4">15602.14+3467754.72*1.25</f>
        <v>4350295.54</v>
      </c>
      <c r="E27" s="114">
        <f t="shared" si="4"/>
        <v>4350295.54</v>
      </c>
      <c r="F27" s="114">
        <f t="shared" si="4"/>
        <v>4350295.54</v>
      </c>
      <c r="G27" s="114">
        <f t="shared" si="4"/>
        <v>4350295.54</v>
      </c>
      <c r="H27" s="114">
        <f t="shared" si="4"/>
        <v>4350295.54</v>
      </c>
      <c r="I27" s="114">
        <f t="shared" si="4"/>
        <v>4350295.54</v>
      </c>
      <c r="J27" s="114">
        <f t="shared" si="4"/>
        <v>4350295.54</v>
      </c>
      <c r="K27" s="226">
        <f t="shared" si="4"/>
        <v>4350295.54</v>
      </c>
    </row>
    <row r="28" spans="1:11" ht="15" customHeight="1" thickBot="1" x14ac:dyDescent="0.3">
      <c r="A28" s="283"/>
      <c r="B28" s="284"/>
      <c r="C28" s="22" t="s">
        <v>76</v>
      </c>
      <c r="D28" s="227">
        <f t="shared" ref="D28:K28" si="5">15602.14+1453473.05*1.25</f>
        <v>1832443.4524999999</v>
      </c>
      <c r="E28" s="227">
        <f t="shared" si="5"/>
        <v>1832443.4524999999</v>
      </c>
      <c r="F28" s="227">
        <f t="shared" si="5"/>
        <v>1832443.4524999999</v>
      </c>
      <c r="G28" s="227">
        <f t="shared" si="5"/>
        <v>1832443.4524999999</v>
      </c>
      <c r="H28" s="227">
        <f t="shared" si="5"/>
        <v>1832443.4524999999</v>
      </c>
      <c r="I28" s="227">
        <f t="shared" si="5"/>
        <v>1832443.4524999999</v>
      </c>
      <c r="J28" s="227">
        <f t="shared" si="5"/>
        <v>1832443.4524999999</v>
      </c>
      <c r="K28" s="228">
        <f t="shared" si="5"/>
        <v>1832443.4524999999</v>
      </c>
    </row>
    <row r="29" spans="1:1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</sheetData>
  <mergeCells count="23">
    <mergeCell ref="A25:A28"/>
    <mergeCell ref="B25:B26"/>
    <mergeCell ref="B27:B28"/>
    <mergeCell ref="A13:A14"/>
    <mergeCell ref="A15:A16"/>
    <mergeCell ref="A21:A24"/>
    <mergeCell ref="B21:B22"/>
    <mergeCell ref="B23:B24"/>
    <mergeCell ref="A2:K2"/>
    <mergeCell ref="A3:K3"/>
    <mergeCell ref="A1:K1"/>
    <mergeCell ref="A9:K9"/>
    <mergeCell ref="A11:C11"/>
    <mergeCell ref="A10:C10"/>
    <mergeCell ref="D10:E10"/>
    <mergeCell ref="F10:G10"/>
    <mergeCell ref="H10:I10"/>
    <mergeCell ref="J10:K10"/>
    <mergeCell ref="B13:B14"/>
    <mergeCell ref="B15:B16"/>
    <mergeCell ref="A17:A20"/>
    <mergeCell ref="B17:B18"/>
    <mergeCell ref="B19:B20"/>
  </mergeCells>
  <pageMargins left="0.7" right="0.7" top="0.75" bottom="0.75" header="0.3" footer="0.3"/>
  <pageSetup paperSize="9" scale="7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6"/>
  <sheetViews>
    <sheetView view="pageBreakPreview" topLeftCell="A10" zoomScaleNormal="100" zoomScaleSheetLayoutView="100" workbookViewId="0">
      <selection activeCell="K36" sqref="K36"/>
    </sheetView>
  </sheetViews>
  <sheetFormatPr defaultRowHeight="15" x14ac:dyDescent="0.25"/>
  <cols>
    <col min="1" max="1" width="9.140625" style="2"/>
    <col min="2" max="2" width="49.28515625" style="2" customWidth="1"/>
    <col min="3" max="17" width="10.7109375" style="2" customWidth="1"/>
  </cols>
  <sheetData>
    <row r="1" spans="1:17" ht="15.75" customHeight="1" x14ac:dyDescent="0.25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15.75" x14ac:dyDescent="0.25">
      <c r="A2" s="233" t="s">
        <v>377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</row>
    <row r="3" spans="1:17" ht="15.75" x14ac:dyDescent="0.25">
      <c r="A3" s="233" t="s">
        <v>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4" spans="1:17" ht="15.75" x14ac:dyDescent="0.25">
      <c r="A4" s="16"/>
      <c r="B4" s="16"/>
      <c r="C4" s="91"/>
      <c r="D4" s="91"/>
      <c r="E4" s="92"/>
      <c r="F4" s="91"/>
      <c r="G4" s="91"/>
      <c r="H4" s="92"/>
      <c r="I4" s="91"/>
      <c r="J4" s="91"/>
      <c r="K4" s="92"/>
    </row>
    <row r="5" spans="1:17" ht="15.75" x14ac:dyDescent="0.25">
      <c r="A5" s="16"/>
      <c r="B5" s="16"/>
      <c r="C5" s="91"/>
      <c r="D5" s="91"/>
      <c r="E5" s="92"/>
      <c r="F5" s="91"/>
      <c r="G5" s="91"/>
      <c r="H5" s="92"/>
      <c r="I5" s="91"/>
      <c r="J5" s="91"/>
      <c r="K5" s="92"/>
    </row>
    <row r="6" spans="1:17" ht="15.75" x14ac:dyDescent="0.25">
      <c r="A6" s="43" t="s">
        <v>173</v>
      </c>
      <c r="B6" s="43"/>
      <c r="C6" s="91"/>
      <c r="D6" s="91"/>
      <c r="E6" s="92"/>
      <c r="F6" s="91"/>
      <c r="G6" s="91"/>
      <c r="H6" s="92"/>
      <c r="I6" s="91"/>
      <c r="J6" s="91"/>
      <c r="K6" s="92"/>
    </row>
    <row r="9" spans="1:17" ht="70.5" customHeight="1" thickBot="1" x14ac:dyDescent="0.3">
      <c r="A9" s="279" t="s">
        <v>135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</row>
    <row r="10" spans="1:17" ht="15.75" customHeight="1" thickBot="1" x14ac:dyDescent="0.3">
      <c r="A10" s="337" t="s">
        <v>21</v>
      </c>
      <c r="B10" s="348" t="s">
        <v>78</v>
      </c>
      <c r="C10" s="343" t="s">
        <v>79</v>
      </c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5"/>
    </row>
    <row r="11" spans="1:17" ht="45" customHeight="1" x14ac:dyDescent="0.25">
      <c r="A11" s="346"/>
      <c r="B11" s="349"/>
      <c r="C11" s="337" t="s">
        <v>80</v>
      </c>
      <c r="D11" s="338"/>
      <c r="E11" s="339"/>
      <c r="F11" s="337" t="s">
        <v>174</v>
      </c>
      <c r="G11" s="338"/>
      <c r="H11" s="339"/>
      <c r="I11" s="337" t="s">
        <v>81</v>
      </c>
      <c r="J11" s="338"/>
      <c r="K11" s="339"/>
      <c r="L11" s="337" t="s">
        <v>175</v>
      </c>
      <c r="M11" s="338"/>
      <c r="N11" s="339"/>
      <c r="O11" s="340" t="s">
        <v>82</v>
      </c>
      <c r="P11" s="341"/>
      <c r="Q11" s="342"/>
    </row>
    <row r="12" spans="1:17" ht="44.25" customHeight="1" x14ac:dyDescent="0.25">
      <c r="A12" s="346"/>
      <c r="B12" s="349"/>
      <c r="C12" s="271" t="s">
        <v>253</v>
      </c>
      <c r="D12" s="316" t="s">
        <v>376</v>
      </c>
      <c r="E12" s="335" t="s">
        <v>65</v>
      </c>
      <c r="F12" s="271" t="s">
        <v>253</v>
      </c>
      <c r="G12" s="316" t="s">
        <v>376</v>
      </c>
      <c r="H12" s="335" t="s">
        <v>65</v>
      </c>
      <c r="I12" s="271" t="s">
        <v>253</v>
      </c>
      <c r="J12" s="316" t="s">
        <v>376</v>
      </c>
      <c r="K12" s="335" t="s">
        <v>65</v>
      </c>
      <c r="L12" s="271" t="s">
        <v>253</v>
      </c>
      <c r="M12" s="316" t="s">
        <v>376</v>
      </c>
      <c r="N12" s="335" t="s">
        <v>65</v>
      </c>
      <c r="O12" s="271" t="s">
        <v>253</v>
      </c>
      <c r="P12" s="316" t="s">
        <v>376</v>
      </c>
      <c r="Q12" s="335" t="s">
        <v>65</v>
      </c>
    </row>
    <row r="13" spans="1:17" x14ac:dyDescent="0.25">
      <c r="A13" s="346"/>
      <c r="B13" s="349"/>
      <c r="C13" s="271"/>
      <c r="D13" s="317"/>
      <c r="E13" s="335"/>
      <c r="F13" s="271"/>
      <c r="G13" s="317"/>
      <c r="H13" s="335"/>
      <c r="I13" s="271"/>
      <c r="J13" s="317"/>
      <c r="K13" s="335"/>
      <c r="L13" s="271"/>
      <c r="M13" s="317"/>
      <c r="N13" s="335"/>
      <c r="O13" s="271"/>
      <c r="P13" s="317"/>
      <c r="Q13" s="335"/>
    </row>
    <row r="14" spans="1:17" ht="15.75" thickBot="1" x14ac:dyDescent="0.3">
      <c r="A14" s="347"/>
      <c r="B14" s="350"/>
      <c r="C14" s="283"/>
      <c r="D14" s="318"/>
      <c r="E14" s="336"/>
      <c r="F14" s="283"/>
      <c r="G14" s="318"/>
      <c r="H14" s="336"/>
      <c r="I14" s="283"/>
      <c r="J14" s="318"/>
      <c r="K14" s="336"/>
      <c r="L14" s="283"/>
      <c r="M14" s="318"/>
      <c r="N14" s="336"/>
      <c r="O14" s="283"/>
      <c r="P14" s="318"/>
      <c r="Q14" s="336"/>
    </row>
    <row r="15" spans="1:17" ht="15.75" thickBot="1" x14ac:dyDescent="0.3">
      <c r="A15" s="100">
        <v>1</v>
      </c>
      <c r="B15" s="101">
        <v>2</v>
      </c>
      <c r="C15" s="100">
        <v>3</v>
      </c>
      <c r="D15" s="109">
        <v>4</v>
      </c>
      <c r="E15" s="102">
        <v>5</v>
      </c>
      <c r="F15" s="100">
        <v>6</v>
      </c>
      <c r="G15" s="109">
        <v>7</v>
      </c>
      <c r="H15" s="102">
        <v>8</v>
      </c>
      <c r="I15" s="100">
        <v>9</v>
      </c>
      <c r="J15" s="109">
        <v>10</v>
      </c>
      <c r="K15" s="102">
        <v>11</v>
      </c>
      <c r="L15" s="100">
        <v>12</v>
      </c>
      <c r="M15" s="109">
        <v>13</v>
      </c>
      <c r="N15" s="102">
        <v>14</v>
      </c>
      <c r="O15" s="103">
        <v>15</v>
      </c>
      <c r="P15" s="109">
        <v>16</v>
      </c>
      <c r="Q15" s="102">
        <v>17</v>
      </c>
    </row>
    <row r="16" spans="1:17" ht="15.75" thickBot="1" x14ac:dyDescent="0.3">
      <c r="A16" s="201">
        <v>1</v>
      </c>
      <c r="B16" s="208" t="s">
        <v>83</v>
      </c>
      <c r="C16" s="209">
        <v>13</v>
      </c>
      <c r="D16" s="209">
        <v>14</v>
      </c>
      <c r="E16" s="210">
        <f>IF(C16=0,0,D16/C16-100%)</f>
        <v>7.6923076923076872E-2</v>
      </c>
      <c r="F16" s="211">
        <v>1</v>
      </c>
      <c r="G16" s="211">
        <v>3</v>
      </c>
      <c r="H16" s="210">
        <f>IF(F16=0,0,G16/F16-100%)</f>
        <v>2</v>
      </c>
      <c r="I16" s="211">
        <v>76</v>
      </c>
      <c r="J16" s="211">
        <v>22</v>
      </c>
      <c r="K16" s="210">
        <f>IF(I16=0,0,J16/I16-100%)</f>
        <v>-0.71052631578947367</v>
      </c>
      <c r="L16" s="211">
        <v>6</v>
      </c>
      <c r="M16" s="211">
        <v>4</v>
      </c>
      <c r="N16" s="210">
        <f>IF(L16=0,0,M16/L16-100%)</f>
        <v>-0.33333333333333337</v>
      </c>
      <c r="O16" s="212">
        <f>O17+O18+O19+O20+O21+O22+O23+O32</f>
        <v>0</v>
      </c>
      <c r="P16" s="213">
        <f>SUM(P17:P22)+P23+P32</f>
        <v>0</v>
      </c>
      <c r="Q16" s="213">
        <v>0</v>
      </c>
    </row>
    <row r="17" spans="1:17" ht="15.75" thickBot="1" x14ac:dyDescent="0.3">
      <c r="A17" s="203" t="s">
        <v>24</v>
      </c>
      <c r="B17" s="79" t="s">
        <v>84</v>
      </c>
      <c r="C17" s="170">
        <v>0</v>
      </c>
      <c r="D17" s="170">
        <v>0</v>
      </c>
      <c r="E17" s="210">
        <f t="shared" ref="E17:E36" si="0">IF(C17=0,0,D17/C17-100%)</f>
        <v>0</v>
      </c>
      <c r="F17" s="172">
        <v>0</v>
      </c>
      <c r="G17" s="172">
        <v>0</v>
      </c>
      <c r="H17" s="210">
        <f t="shared" ref="H17:H36" si="1">IF(F17=0,0,G17/F17-100%)</f>
        <v>0</v>
      </c>
      <c r="I17" s="172">
        <v>1</v>
      </c>
      <c r="J17" s="172">
        <v>11</v>
      </c>
      <c r="K17" s="171">
        <v>1</v>
      </c>
      <c r="L17" s="172">
        <v>0</v>
      </c>
      <c r="M17" s="172">
        <v>0</v>
      </c>
      <c r="N17" s="210">
        <f t="shared" ref="N17:N36" si="2">IF(L17=0,0,M17/L17-100%)</f>
        <v>0</v>
      </c>
      <c r="O17" s="173">
        <v>0</v>
      </c>
      <c r="P17" s="142">
        <v>0</v>
      </c>
      <c r="Q17" s="142">
        <v>0</v>
      </c>
    </row>
    <row r="18" spans="1:17" ht="15.75" thickBot="1" x14ac:dyDescent="0.3">
      <c r="A18" s="203" t="s">
        <v>25</v>
      </c>
      <c r="B18" s="79" t="s">
        <v>85</v>
      </c>
      <c r="C18" s="170">
        <v>0</v>
      </c>
      <c r="D18" s="170">
        <v>0</v>
      </c>
      <c r="E18" s="210">
        <f t="shared" si="0"/>
        <v>0</v>
      </c>
      <c r="F18" s="172">
        <v>0</v>
      </c>
      <c r="G18" s="172">
        <v>0</v>
      </c>
      <c r="H18" s="210">
        <f t="shared" si="1"/>
        <v>0</v>
      </c>
      <c r="I18" s="172">
        <v>10</v>
      </c>
      <c r="J18" s="172">
        <v>0</v>
      </c>
      <c r="K18" s="171">
        <v>1</v>
      </c>
      <c r="L18" s="172">
        <v>2</v>
      </c>
      <c r="M18" s="172">
        <v>0</v>
      </c>
      <c r="N18" s="210">
        <f t="shared" si="2"/>
        <v>-1</v>
      </c>
      <c r="O18" s="173">
        <v>0</v>
      </c>
      <c r="P18" s="142">
        <v>0</v>
      </c>
      <c r="Q18" s="142">
        <v>0</v>
      </c>
    </row>
    <row r="19" spans="1:17" ht="15.75" thickBot="1" x14ac:dyDescent="0.3">
      <c r="A19" s="203" t="s">
        <v>26</v>
      </c>
      <c r="B19" s="79" t="s">
        <v>86</v>
      </c>
      <c r="C19" s="170">
        <v>2</v>
      </c>
      <c r="D19" s="170">
        <v>2</v>
      </c>
      <c r="E19" s="210">
        <f t="shared" si="0"/>
        <v>0</v>
      </c>
      <c r="F19" s="172">
        <v>0</v>
      </c>
      <c r="G19" s="172">
        <v>0</v>
      </c>
      <c r="H19" s="210">
        <f t="shared" si="1"/>
        <v>0</v>
      </c>
      <c r="I19" s="172">
        <v>18</v>
      </c>
      <c r="J19" s="172">
        <v>0</v>
      </c>
      <c r="K19" s="171">
        <f t="shared" ref="K19:K36" si="3">IF(I19=0,0,J19/I19-100%)</f>
        <v>-1</v>
      </c>
      <c r="L19" s="172">
        <v>1</v>
      </c>
      <c r="M19" s="172">
        <v>0</v>
      </c>
      <c r="N19" s="210">
        <f t="shared" si="2"/>
        <v>-1</v>
      </c>
      <c r="O19" s="173">
        <v>0</v>
      </c>
      <c r="P19" s="142">
        <v>0</v>
      </c>
      <c r="Q19" s="142">
        <v>0</v>
      </c>
    </row>
    <row r="20" spans="1:17" ht="15.75" thickBot="1" x14ac:dyDescent="0.3">
      <c r="A20" s="203" t="s">
        <v>27</v>
      </c>
      <c r="B20" s="79" t="s">
        <v>87</v>
      </c>
      <c r="C20" s="170">
        <v>0</v>
      </c>
      <c r="D20" s="170">
        <v>0</v>
      </c>
      <c r="E20" s="210">
        <f t="shared" si="0"/>
        <v>0</v>
      </c>
      <c r="F20" s="172">
        <v>0</v>
      </c>
      <c r="G20" s="172">
        <v>0</v>
      </c>
      <c r="H20" s="210">
        <f t="shared" si="1"/>
        <v>0</v>
      </c>
      <c r="I20" s="172">
        <v>0</v>
      </c>
      <c r="J20" s="172">
        <v>0</v>
      </c>
      <c r="K20" s="171">
        <f t="shared" si="3"/>
        <v>0</v>
      </c>
      <c r="L20" s="172">
        <v>0</v>
      </c>
      <c r="M20" s="172">
        <v>0</v>
      </c>
      <c r="N20" s="210">
        <f t="shared" si="2"/>
        <v>0</v>
      </c>
      <c r="O20" s="173">
        <v>0</v>
      </c>
      <c r="P20" s="142">
        <v>0</v>
      </c>
      <c r="Q20" s="142">
        <v>0</v>
      </c>
    </row>
    <row r="21" spans="1:17" ht="30.75" thickBot="1" x14ac:dyDescent="0.3">
      <c r="A21" s="203" t="s">
        <v>88</v>
      </c>
      <c r="B21" s="79" t="s">
        <v>89</v>
      </c>
      <c r="C21" s="170">
        <v>1</v>
      </c>
      <c r="D21" s="170">
        <v>1</v>
      </c>
      <c r="E21" s="210">
        <f t="shared" si="0"/>
        <v>0</v>
      </c>
      <c r="F21" s="172">
        <v>0</v>
      </c>
      <c r="G21" s="172">
        <v>0</v>
      </c>
      <c r="H21" s="210">
        <f t="shared" si="1"/>
        <v>0</v>
      </c>
      <c r="I21" s="172">
        <v>7</v>
      </c>
      <c r="J21" s="172">
        <v>0</v>
      </c>
      <c r="K21" s="171">
        <f t="shared" si="3"/>
        <v>-1</v>
      </c>
      <c r="L21" s="172">
        <v>0</v>
      </c>
      <c r="M21" s="172">
        <v>0</v>
      </c>
      <c r="N21" s="210">
        <f t="shared" si="2"/>
        <v>0</v>
      </c>
      <c r="O21" s="173">
        <v>0</v>
      </c>
      <c r="P21" s="142">
        <v>0</v>
      </c>
      <c r="Q21" s="142">
        <v>0</v>
      </c>
    </row>
    <row r="22" spans="1:17" ht="120.75" thickBot="1" x14ac:dyDescent="0.3">
      <c r="A22" s="74" t="s">
        <v>90</v>
      </c>
      <c r="B22" s="80" t="s">
        <v>212</v>
      </c>
      <c r="C22" s="214">
        <v>10</v>
      </c>
      <c r="D22" s="214">
        <v>11</v>
      </c>
      <c r="E22" s="210">
        <f t="shared" si="0"/>
        <v>0.10000000000000009</v>
      </c>
      <c r="F22" s="216">
        <v>1</v>
      </c>
      <c r="G22" s="216">
        <v>3</v>
      </c>
      <c r="H22" s="210">
        <f t="shared" si="1"/>
        <v>2</v>
      </c>
      <c r="I22" s="216">
        <v>40</v>
      </c>
      <c r="J22" s="216">
        <v>11</v>
      </c>
      <c r="K22" s="215">
        <f t="shared" si="3"/>
        <v>-0.72499999999999998</v>
      </c>
      <c r="L22" s="216">
        <v>3</v>
      </c>
      <c r="M22" s="216">
        <v>4</v>
      </c>
      <c r="N22" s="210">
        <f t="shared" si="2"/>
        <v>0.33333333333333326</v>
      </c>
      <c r="O22" s="217">
        <v>0</v>
      </c>
      <c r="P22" s="218">
        <v>0</v>
      </c>
      <c r="Q22" s="218">
        <v>0</v>
      </c>
    </row>
    <row r="23" spans="1:17" ht="15.75" thickBot="1" x14ac:dyDescent="0.3">
      <c r="A23" s="219">
        <v>2</v>
      </c>
      <c r="B23" s="208" t="s">
        <v>92</v>
      </c>
      <c r="C23" s="211">
        <v>2</v>
      </c>
      <c r="D23" s="211">
        <v>2</v>
      </c>
      <c r="E23" s="210">
        <f t="shared" si="0"/>
        <v>0</v>
      </c>
      <c r="F23" s="211">
        <v>1</v>
      </c>
      <c r="G23" s="211">
        <v>4</v>
      </c>
      <c r="H23" s="210">
        <f t="shared" si="1"/>
        <v>3</v>
      </c>
      <c r="I23" s="211">
        <v>12</v>
      </c>
      <c r="J23" s="211">
        <v>0</v>
      </c>
      <c r="K23" s="210">
        <v>1</v>
      </c>
      <c r="L23" s="211">
        <v>3</v>
      </c>
      <c r="M23" s="211">
        <v>13</v>
      </c>
      <c r="N23" s="210">
        <f t="shared" si="2"/>
        <v>3.333333333333333</v>
      </c>
      <c r="O23" s="212">
        <v>0</v>
      </c>
      <c r="P23" s="213">
        <v>0</v>
      </c>
      <c r="Q23" s="213">
        <v>0</v>
      </c>
    </row>
    <row r="24" spans="1:17" ht="30.75" thickBot="1" x14ac:dyDescent="0.3">
      <c r="A24" s="203" t="s">
        <v>28</v>
      </c>
      <c r="B24" s="79" t="s">
        <v>93</v>
      </c>
      <c r="C24" s="172">
        <v>2</v>
      </c>
      <c r="D24" s="172">
        <v>0</v>
      </c>
      <c r="E24" s="210">
        <f t="shared" si="0"/>
        <v>-1</v>
      </c>
      <c r="F24" s="172">
        <v>0</v>
      </c>
      <c r="G24" s="172"/>
      <c r="H24" s="210">
        <f t="shared" si="1"/>
        <v>0</v>
      </c>
      <c r="I24" s="172">
        <v>8</v>
      </c>
      <c r="J24" s="172">
        <v>0</v>
      </c>
      <c r="K24" s="171">
        <f t="shared" si="3"/>
        <v>-1</v>
      </c>
      <c r="L24" s="172">
        <v>3</v>
      </c>
      <c r="M24" s="172">
        <v>0</v>
      </c>
      <c r="N24" s="210">
        <f t="shared" si="2"/>
        <v>-1</v>
      </c>
      <c r="O24" s="173">
        <v>0</v>
      </c>
      <c r="P24" s="142">
        <v>0</v>
      </c>
      <c r="Q24" s="142">
        <v>0</v>
      </c>
    </row>
    <row r="25" spans="1:17" ht="15.75" thickBot="1" x14ac:dyDescent="0.3">
      <c r="A25" s="203" t="s">
        <v>29</v>
      </c>
      <c r="B25" s="79" t="s">
        <v>94</v>
      </c>
      <c r="C25" s="170">
        <v>2</v>
      </c>
      <c r="D25" s="170">
        <v>0</v>
      </c>
      <c r="E25" s="210">
        <f t="shared" si="0"/>
        <v>-1</v>
      </c>
      <c r="F25" s="172">
        <v>0</v>
      </c>
      <c r="G25" s="172"/>
      <c r="H25" s="210">
        <f t="shared" si="1"/>
        <v>0</v>
      </c>
      <c r="I25" s="172">
        <v>6</v>
      </c>
      <c r="J25" s="172">
        <v>0</v>
      </c>
      <c r="K25" s="171">
        <v>1</v>
      </c>
      <c r="L25" s="172">
        <v>3</v>
      </c>
      <c r="M25" s="172">
        <v>0</v>
      </c>
      <c r="N25" s="210">
        <f t="shared" si="2"/>
        <v>-1</v>
      </c>
      <c r="O25" s="173">
        <v>0</v>
      </c>
      <c r="P25" s="142">
        <v>0</v>
      </c>
      <c r="Q25" s="142">
        <v>0</v>
      </c>
    </row>
    <row r="26" spans="1:17" ht="15.75" thickBot="1" x14ac:dyDescent="0.3">
      <c r="A26" s="203" t="s">
        <v>30</v>
      </c>
      <c r="B26" s="79" t="s">
        <v>95</v>
      </c>
      <c r="C26" s="170">
        <v>0</v>
      </c>
      <c r="D26" s="170">
        <v>0</v>
      </c>
      <c r="E26" s="210">
        <f t="shared" si="0"/>
        <v>0</v>
      </c>
      <c r="F26" s="172">
        <v>0</v>
      </c>
      <c r="G26" s="172"/>
      <c r="H26" s="210">
        <f t="shared" si="1"/>
        <v>0</v>
      </c>
      <c r="I26" s="172">
        <v>2</v>
      </c>
      <c r="J26" s="172">
        <v>0</v>
      </c>
      <c r="K26" s="171">
        <v>1</v>
      </c>
      <c r="L26" s="172">
        <v>0</v>
      </c>
      <c r="M26" s="172">
        <v>0</v>
      </c>
      <c r="N26" s="210">
        <f t="shared" si="2"/>
        <v>0</v>
      </c>
      <c r="O26" s="173">
        <v>0</v>
      </c>
      <c r="P26" s="142">
        <v>0</v>
      </c>
      <c r="Q26" s="142">
        <v>0</v>
      </c>
    </row>
    <row r="27" spans="1:17" ht="15.75" thickBot="1" x14ac:dyDescent="0.3">
      <c r="A27" s="203" t="s">
        <v>31</v>
      </c>
      <c r="B27" s="79" t="s">
        <v>85</v>
      </c>
      <c r="C27" s="170">
        <v>0</v>
      </c>
      <c r="D27" s="170">
        <v>0</v>
      </c>
      <c r="E27" s="210">
        <f t="shared" si="0"/>
        <v>0</v>
      </c>
      <c r="F27" s="172">
        <v>0</v>
      </c>
      <c r="G27" s="172"/>
      <c r="H27" s="210">
        <f t="shared" si="1"/>
        <v>0</v>
      </c>
      <c r="I27" s="172">
        <v>0</v>
      </c>
      <c r="J27" s="172">
        <v>0</v>
      </c>
      <c r="K27" s="171">
        <f t="shared" si="3"/>
        <v>0</v>
      </c>
      <c r="L27" s="172">
        <v>0</v>
      </c>
      <c r="M27" s="172">
        <v>4</v>
      </c>
      <c r="N27" s="210">
        <f t="shared" si="2"/>
        <v>0</v>
      </c>
      <c r="O27" s="173">
        <v>0</v>
      </c>
      <c r="P27" s="142">
        <v>0</v>
      </c>
      <c r="Q27" s="142">
        <v>0</v>
      </c>
    </row>
    <row r="28" spans="1:17" ht="15.75" thickBot="1" x14ac:dyDescent="0.3">
      <c r="A28" s="203" t="s">
        <v>96</v>
      </c>
      <c r="B28" s="79" t="s">
        <v>86</v>
      </c>
      <c r="C28" s="170">
        <v>0</v>
      </c>
      <c r="D28" s="170">
        <v>2</v>
      </c>
      <c r="E28" s="210">
        <f t="shared" si="0"/>
        <v>0</v>
      </c>
      <c r="F28" s="172">
        <v>1</v>
      </c>
      <c r="G28" s="172">
        <v>4</v>
      </c>
      <c r="H28" s="210">
        <f t="shared" si="1"/>
        <v>3</v>
      </c>
      <c r="I28" s="172">
        <v>4</v>
      </c>
      <c r="J28" s="172">
        <v>0</v>
      </c>
      <c r="K28" s="171">
        <v>1</v>
      </c>
      <c r="L28" s="172">
        <v>0</v>
      </c>
      <c r="M28" s="172">
        <v>3</v>
      </c>
      <c r="N28" s="210">
        <f t="shared" si="2"/>
        <v>0</v>
      </c>
      <c r="O28" s="173">
        <v>0</v>
      </c>
      <c r="P28" s="142">
        <v>0</v>
      </c>
      <c r="Q28" s="142">
        <v>0</v>
      </c>
    </row>
    <row r="29" spans="1:17" ht="15.75" thickBot="1" x14ac:dyDescent="0.3">
      <c r="A29" s="203" t="s">
        <v>98</v>
      </c>
      <c r="B29" s="79" t="s">
        <v>87</v>
      </c>
      <c r="C29" s="170">
        <v>0</v>
      </c>
      <c r="D29" s="170">
        <v>0</v>
      </c>
      <c r="E29" s="210">
        <f t="shared" si="0"/>
        <v>0</v>
      </c>
      <c r="F29" s="172">
        <v>0</v>
      </c>
      <c r="G29" s="172"/>
      <c r="H29" s="210">
        <f t="shared" si="1"/>
        <v>0</v>
      </c>
      <c r="I29" s="172">
        <v>0</v>
      </c>
      <c r="J29" s="172">
        <v>0</v>
      </c>
      <c r="K29" s="171">
        <f t="shared" si="3"/>
        <v>0</v>
      </c>
      <c r="L29" s="172">
        <v>0</v>
      </c>
      <c r="M29" s="172">
        <v>0</v>
      </c>
      <c r="N29" s="210">
        <f t="shared" si="2"/>
        <v>0</v>
      </c>
      <c r="O29" s="173">
        <v>0</v>
      </c>
      <c r="P29" s="142">
        <v>0</v>
      </c>
      <c r="Q29" s="142">
        <v>0</v>
      </c>
    </row>
    <row r="30" spans="1:17" ht="30.75" thickBot="1" x14ac:dyDescent="0.3">
      <c r="A30" s="203" t="s">
        <v>177</v>
      </c>
      <c r="B30" s="79" t="s">
        <v>97</v>
      </c>
      <c r="C30" s="170">
        <v>0</v>
      </c>
      <c r="D30" s="170">
        <v>0</v>
      </c>
      <c r="E30" s="210">
        <f t="shared" si="0"/>
        <v>0</v>
      </c>
      <c r="F30" s="172">
        <v>0</v>
      </c>
      <c r="G30" s="172"/>
      <c r="H30" s="210">
        <f t="shared" si="1"/>
        <v>0</v>
      </c>
      <c r="I30" s="172">
        <v>0</v>
      </c>
      <c r="J30" s="172">
        <v>0</v>
      </c>
      <c r="K30" s="171">
        <v>1</v>
      </c>
      <c r="L30" s="172">
        <v>0</v>
      </c>
      <c r="M30" s="172">
        <v>6</v>
      </c>
      <c r="N30" s="210">
        <f t="shared" si="2"/>
        <v>0</v>
      </c>
      <c r="O30" s="173">
        <v>0</v>
      </c>
      <c r="P30" s="142">
        <v>0</v>
      </c>
      <c r="Q30" s="142">
        <v>0</v>
      </c>
    </row>
    <row r="31" spans="1:17" ht="15.75" thickBot="1" x14ac:dyDescent="0.3">
      <c r="A31" s="74" t="s">
        <v>178</v>
      </c>
      <c r="B31" s="80" t="s">
        <v>91</v>
      </c>
      <c r="C31" s="214">
        <v>0</v>
      </c>
      <c r="D31" s="214">
        <v>0</v>
      </c>
      <c r="E31" s="210">
        <f t="shared" si="0"/>
        <v>0</v>
      </c>
      <c r="F31" s="216">
        <v>0</v>
      </c>
      <c r="G31" s="216"/>
      <c r="H31" s="210">
        <f t="shared" si="1"/>
        <v>0</v>
      </c>
      <c r="I31" s="216">
        <v>0</v>
      </c>
      <c r="J31" s="216">
        <v>0</v>
      </c>
      <c r="K31" s="215">
        <f t="shared" si="3"/>
        <v>0</v>
      </c>
      <c r="L31" s="216">
        <v>0</v>
      </c>
      <c r="M31" s="216">
        <v>0</v>
      </c>
      <c r="N31" s="210">
        <f t="shared" si="2"/>
        <v>0</v>
      </c>
      <c r="O31" s="217">
        <v>0</v>
      </c>
      <c r="P31" s="218">
        <v>0</v>
      </c>
      <c r="Q31" s="218">
        <v>0</v>
      </c>
    </row>
    <row r="32" spans="1:17" ht="15.75" thickBot="1" x14ac:dyDescent="0.3">
      <c r="A32" s="202">
        <v>3</v>
      </c>
      <c r="B32" s="78" t="s">
        <v>176</v>
      </c>
      <c r="C32" s="204">
        <v>26</v>
      </c>
      <c r="D32" s="204"/>
      <c r="E32" s="210">
        <f t="shared" si="0"/>
        <v>-1</v>
      </c>
      <c r="F32" s="204">
        <v>0</v>
      </c>
      <c r="G32" s="204">
        <v>0</v>
      </c>
      <c r="H32" s="210">
        <f t="shared" si="1"/>
        <v>0</v>
      </c>
      <c r="I32" s="204">
        <v>33</v>
      </c>
      <c r="J32" s="204"/>
      <c r="K32" s="205">
        <f t="shared" si="3"/>
        <v>-1</v>
      </c>
      <c r="L32" s="204">
        <v>0</v>
      </c>
      <c r="M32" s="204">
        <v>7</v>
      </c>
      <c r="N32" s="210">
        <f t="shared" si="2"/>
        <v>0</v>
      </c>
      <c r="O32" s="206">
        <v>0</v>
      </c>
      <c r="P32" s="207">
        <v>0</v>
      </c>
      <c r="Q32" s="207">
        <v>0</v>
      </c>
    </row>
    <row r="33" spans="1:17" ht="15.75" thickBot="1" x14ac:dyDescent="0.3">
      <c r="A33" s="73" t="s">
        <v>32</v>
      </c>
      <c r="B33" s="79" t="s">
        <v>50</v>
      </c>
      <c r="C33" s="172">
        <v>19</v>
      </c>
      <c r="D33" s="172"/>
      <c r="E33" s="210">
        <f t="shared" si="0"/>
        <v>-1</v>
      </c>
      <c r="F33" s="172">
        <v>0</v>
      </c>
      <c r="G33" s="172">
        <v>0</v>
      </c>
      <c r="H33" s="210">
        <f t="shared" si="1"/>
        <v>0</v>
      </c>
      <c r="I33" s="172">
        <v>22</v>
      </c>
      <c r="J33" s="172"/>
      <c r="K33" s="171">
        <f t="shared" si="3"/>
        <v>-1</v>
      </c>
      <c r="L33" s="172">
        <v>0</v>
      </c>
      <c r="M33" s="172">
        <v>0</v>
      </c>
      <c r="N33" s="210">
        <f t="shared" si="2"/>
        <v>0</v>
      </c>
      <c r="O33" s="174">
        <v>0</v>
      </c>
      <c r="P33" s="143">
        <v>0</v>
      </c>
      <c r="Q33" s="143">
        <v>0</v>
      </c>
    </row>
    <row r="34" spans="1:17" ht="30.75" thickBot="1" x14ac:dyDescent="0.3">
      <c r="A34" s="73" t="s">
        <v>33</v>
      </c>
      <c r="B34" s="79" t="s">
        <v>99</v>
      </c>
      <c r="C34" s="172">
        <v>0</v>
      </c>
      <c r="D34" s="172"/>
      <c r="E34" s="210">
        <f t="shared" si="0"/>
        <v>0</v>
      </c>
      <c r="F34" s="172">
        <v>0</v>
      </c>
      <c r="G34" s="172">
        <v>0</v>
      </c>
      <c r="H34" s="210">
        <f t="shared" si="1"/>
        <v>0</v>
      </c>
      <c r="I34" s="172">
        <v>0</v>
      </c>
      <c r="J34" s="172"/>
      <c r="K34" s="171">
        <f t="shared" si="3"/>
        <v>0</v>
      </c>
      <c r="L34" s="172">
        <v>0</v>
      </c>
      <c r="M34" s="172">
        <v>0</v>
      </c>
      <c r="N34" s="210">
        <f t="shared" si="2"/>
        <v>0</v>
      </c>
      <c r="O34" s="174">
        <v>0</v>
      </c>
      <c r="P34" s="143">
        <v>0</v>
      </c>
      <c r="Q34" s="143">
        <v>0</v>
      </c>
    </row>
    <row r="35" spans="1:17" ht="30.75" thickBot="1" x14ac:dyDescent="0.3">
      <c r="A35" s="73" t="s">
        <v>34</v>
      </c>
      <c r="B35" s="79" t="s">
        <v>100</v>
      </c>
      <c r="C35" s="170">
        <v>0</v>
      </c>
      <c r="D35" s="170"/>
      <c r="E35" s="210">
        <f t="shared" si="0"/>
        <v>0</v>
      </c>
      <c r="F35" s="172">
        <v>0</v>
      </c>
      <c r="G35" s="172">
        <v>0</v>
      </c>
      <c r="H35" s="210">
        <f t="shared" si="1"/>
        <v>0</v>
      </c>
      <c r="I35" s="172">
        <v>0</v>
      </c>
      <c r="J35" s="172"/>
      <c r="K35" s="171">
        <f t="shared" si="3"/>
        <v>0</v>
      </c>
      <c r="L35" s="172">
        <v>0</v>
      </c>
      <c r="M35" s="172">
        <v>0</v>
      </c>
      <c r="N35" s="210">
        <f t="shared" si="2"/>
        <v>0</v>
      </c>
      <c r="O35" s="174">
        <v>0</v>
      </c>
      <c r="P35" s="143">
        <v>0</v>
      </c>
      <c r="Q35" s="143">
        <v>0</v>
      </c>
    </row>
    <row r="36" spans="1:17" ht="30.75" thickBot="1" x14ac:dyDescent="0.3">
      <c r="A36" s="74" t="s">
        <v>35</v>
      </c>
      <c r="B36" s="80" t="s">
        <v>213</v>
      </c>
      <c r="C36" s="170">
        <v>7</v>
      </c>
      <c r="D36" s="170"/>
      <c r="E36" s="210">
        <f t="shared" si="0"/>
        <v>-1</v>
      </c>
      <c r="F36" s="172">
        <v>0</v>
      </c>
      <c r="G36" s="172">
        <v>0</v>
      </c>
      <c r="H36" s="210">
        <f t="shared" si="1"/>
        <v>0</v>
      </c>
      <c r="I36" s="172">
        <v>11</v>
      </c>
      <c r="J36" s="172"/>
      <c r="K36" s="171">
        <f t="shared" si="3"/>
        <v>-1</v>
      </c>
      <c r="L36" s="172">
        <v>0</v>
      </c>
      <c r="M36" s="172">
        <v>7</v>
      </c>
      <c r="N36" s="210">
        <f t="shared" si="2"/>
        <v>0</v>
      </c>
      <c r="O36" s="174">
        <v>0</v>
      </c>
      <c r="P36" s="143">
        <v>0</v>
      </c>
      <c r="Q36" s="143">
        <v>0</v>
      </c>
    </row>
  </sheetData>
  <mergeCells count="27">
    <mergeCell ref="A1:Q1"/>
    <mergeCell ref="A2:Q2"/>
    <mergeCell ref="A3:Q3"/>
    <mergeCell ref="I11:K11"/>
    <mergeCell ref="L11:N11"/>
    <mergeCell ref="O11:Q11"/>
    <mergeCell ref="A9:Q9"/>
    <mergeCell ref="C10:Q10"/>
    <mergeCell ref="C11:E11"/>
    <mergeCell ref="F11:H11"/>
    <mergeCell ref="A10:A14"/>
    <mergeCell ref="B10:B14"/>
    <mergeCell ref="D12:D14"/>
    <mergeCell ref="G12:G14"/>
    <mergeCell ref="J12:J14"/>
    <mergeCell ref="C12:C14"/>
    <mergeCell ref="E12:E14"/>
    <mergeCell ref="F12:F14"/>
    <mergeCell ref="H12:H14"/>
    <mergeCell ref="I12:I14"/>
    <mergeCell ref="K12:K14"/>
    <mergeCell ref="L12:L14"/>
    <mergeCell ref="N12:N14"/>
    <mergeCell ref="O12:O14"/>
    <mergeCell ref="Q12:Q14"/>
    <mergeCell ref="M12:M14"/>
    <mergeCell ref="P12:P14"/>
  </mergeCells>
  <pageMargins left="0.19685039370078741" right="0.19685039370078741" top="0.19685039370078741" bottom="0.19685039370078741" header="0.31496062992125984" footer="0"/>
  <pageSetup paperSize="9" scale="6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4"/>
  <sheetViews>
    <sheetView view="pageBreakPreview" zoomScale="90" zoomScaleNormal="100" zoomScaleSheetLayoutView="90" workbookViewId="0">
      <selection activeCell="A2" sqref="A2:K2"/>
    </sheetView>
  </sheetViews>
  <sheetFormatPr defaultRowHeight="15" x14ac:dyDescent="0.25"/>
  <cols>
    <col min="1" max="1" width="6.7109375" customWidth="1"/>
    <col min="2" max="2" width="22" style="8" customWidth="1"/>
    <col min="3" max="3" width="16.5703125" style="8" customWidth="1"/>
    <col min="4" max="4" width="27" style="8" customWidth="1"/>
    <col min="5" max="5" width="16.28515625" style="8" customWidth="1"/>
    <col min="6" max="6" width="13.28515625" style="8" customWidth="1"/>
    <col min="7" max="7" width="23.5703125" style="8" customWidth="1"/>
    <col min="8" max="8" width="24" style="8" customWidth="1"/>
    <col min="9" max="9" width="20.28515625" style="8" customWidth="1"/>
    <col min="10" max="10" width="15.85546875" style="8" customWidth="1"/>
    <col min="11" max="11" width="22.5703125" style="8" customWidth="1"/>
  </cols>
  <sheetData>
    <row r="1" spans="1:11" ht="15.75" x14ac:dyDescent="0.25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5.75" x14ac:dyDescent="0.25">
      <c r="A2" s="233" t="s">
        <v>375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1" ht="15.75" x14ac:dyDescent="0.25">
      <c r="A3" s="233" t="s">
        <v>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</row>
    <row r="5" spans="1:11" ht="15.75" x14ac:dyDescent="0.25">
      <c r="A5" s="43" t="s">
        <v>173</v>
      </c>
    </row>
    <row r="9" spans="1:11" ht="30" customHeight="1" x14ac:dyDescent="0.25">
      <c r="A9" s="351" t="s">
        <v>136</v>
      </c>
      <c r="B9" s="351"/>
      <c r="C9" s="351"/>
      <c r="D9" s="351"/>
      <c r="E9" s="351"/>
      <c r="F9" s="351"/>
      <c r="G9" s="351"/>
      <c r="H9" s="351"/>
      <c r="I9" s="351"/>
      <c r="J9" s="351"/>
      <c r="K9" s="351"/>
    </row>
    <row r="10" spans="1:11" ht="15.75" thickBot="1" x14ac:dyDescent="0.3"/>
    <row r="11" spans="1:11" ht="90.75" thickBot="1" x14ac:dyDescent="0.3">
      <c r="A11" s="70" t="s">
        <v>21</v>
      </c>
      <c r="B11" s="71" t="s">
        <v>101</v>
      </c>
      <c r="C11" s="71" t="s">
        <v>102</v>
      </c>
      <c r="D11" s="71" t="s">
        <v>103</v>
      </c>
      <c r="E11" s="71" t="s">
        <v>179</v>
      </c>
      <c r="F11" s="71" t="s">
        <v>104</v>
      </c>
      <c r="G11" s="71" t="s">
        <v>105</v>
      </c>
      <c r="H11" s="71" t="s">
        <v>106</v>
      </c>
      <c r="I11" s="71" t="s">
        <v>107</v>
      </c>
      <c r="J11" s="71" t="s">
        <v>108</v>
      </c>
      <c r="K11" s="72" t="s">
        <v>180</v>
      </c>
    </row>
    <row r="12" spans="1:11" ht="15.75" thickBot="1" x14ac:dyDescent="0.3">
      <c r="A12" s="70">
        <v>1</v>
      </c>
      <c r="B12" s="71">
        <v>2</v>
      </c>
      <c r="C12" s="71">
        <v>3</v>
      </c>
      <c r="D12" s="71">
        <v>4</v>
      </c>
      <c r="E12" s="71">
        <v>5</v>
      </c>
      <c r="F12" s="71">
        <v>6</v>
      </c>
      <c r="G12" s="71">
        <v>7</v>
      </c>
      <c r="H12" s="71">
        <v>8</v>
      </c>
      <c r="I12" s="71">
        <v>9</v>
      </c>
      <c r="J12" s="71">
        <v>10</v>
      </c>
      <c r="K12" s="72">
        <v>11</v>
      </c>
    </row>
    <row r="13" spans="1:11" ht="90" x14ac:dyDescent="0.25">
      <c r="A13" s="68">
        <v>1</v>
      </c>
      <c r="B13" s="125" t="s">
        <v>214</v>
      </c>
      <c r="C13" s="125" t="s">
        <v>215</v>
      </c>
      <c r="D13" s="125" t="s">
        <v>242</v>
      </c>
      <c r="E13" s="166" t="s">
        <v>249</v>
      </c>
      <c r="F13" s="125" t="s">
        <v>243</v>
      </c>
      <c r="G13" s="125" t="s">
        <v>216</v>
      </c>
      <c r="H13" s="136"/>
      <c r="I13" s="136">
        <v>4</v>
      </c>
      <c r="J13" s="136">
        <v>2</v>
      </c>
      <c r="K13" s="136" t="s">
        <v>255</v>
      </c>
    </row>
    <row r="14" spans="1:11" ht="90" x14ac:dyDescent="0.25">
      <c r="A14" s="68">
        <v>2</v>
      </c>
      <c r="B14" s="125" t="s">
        <v>214</v>
      </c>
      <c r="C14" s="125" t="s">
        <v>217</v>
      </c>
      <c r="D14" s="125" t="s">
        <v>218</v>
      </c>
      <c r="E14" s="125" t="s">
        <v>219</v>
      </c>
      <c r="F14" s="125" t="s">
        <v>241</v>
      </c>
      <c r="G14" s="125" t="s">
        <v>220</v>
      </c>
      <c r="H14" s="136"/>
      <c r="I14" s="136">
        <v>5</v>
      </c>
      <c r="J14" s="136">
        <v>2</v>
      </c>
      <c r="K14" s="136" t="s">
        <v>256</v>
      </c>
    </row>
  </sheetData>
  <mergeCells count="4">
    <mergeCell ref="A9:K9"/>
    <mergeCell ref="A1:K1"/>
    <mergeCell ref="A2:K2"/>
    <mergeCell ref="A3:K3"/>
  </mergeCells>
  <pageMargins left="0.7" right="0.7" top="0.75" bottom="0.75" header="0.3" footer="0.3"/>
  <pageSetup paperSize="9" scale="4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7"/>
  <sheetViews>
    <sheetView view="pageBreakPreview" zoomScale="90" zoomScaleNormal="100" zoomScaleSheetLayoutView="90" workbookViewId="0">
      <selection activeCell="B17" sqref="B17"/>
    </sheetView>
  </sheetViews>
  <sheetFormatPr defaultRowHeight="15" x14ac:dyDescent="0.25"/>
  <cols>
    <col min="1" max="1" width="7.28515625" customWidth="1"/>
    <col min="2" max="2" width="79.42578125" customWidth="1"/>
    <col min="3" max="3" width="18.140625" customWidth="1"/>
    <col min="4" max="4" width="43.7109375" customWidth="1"/>
  </cols>
  <sheetData>
    <row r="1" spans="1:11" ht="15.75" customHeight="1" x14ac:dyDescent="0.25">
      <c r="A1" s="312" t="s">
        <v>0</v>
      </c>
      <c r="B1" s="312"/>
      <c r="C1" s="312"/>
      <c r="D1" s="312"/>
      <c r="E1" s="90"/>
      <c r="F1" s="90"/>
      <c r="G1" s="90"/>
      <c r="H1" s="90"/>
      <c r="I1" s="90"/>
      <c r="J1" s="90"/>
      <c r="K1" s="90"/>
    </row>
    <row r="2" spans="1:11" ht="15.75" x14ac:dyDescent="0.25">
      <c r="A2" s="233" t="s">
        <v>375</v>
      </c>
      <c r="B2" s="233"/>
      <c r="C2" s="233"/>
      <c r="D2" s="233"/>
      <c r="E2" s="16"/>
      <c r="F2" s="16"/>
      <c r="G2" s="16"/>
      <c r="H2" s="16"/>
      <c r="I2" s="16"/>
      <c r="J2" s="16"/>
      <c r="K2" s="16"/>
    </row>
    <row r="3" spans="1:11" ht="15.75" x14ac:dyDescent="0.25">
      <c r="A3" s="233" t="s">
        <v>1</v>
      </c>
      <c r="B3" s="233"/>
      <c r="C3" s="233"/>
      <c r="D3" s="233"/>
      <c r="E3" s="16"/>
      <c r="F3" s="16"/>
      <c r="G3" s="16"/>
      <c r="H3" s="16"/>
      <c r="I3" s="16"/>
      <c r="J3" s="16"/>
      <c r="K3" s="16"/>
    </row>
    <row r="4" spans="1:11" x14ac:dyDescent="0.25"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5.75" x14ac:dyDescent="0.25">
      <c r="A5" s="43" t="s">
        <v>173</v>
      </c>
      <c r="B5" s="8"/>
      <c r="C5" s="8"/>
      <c r="D5" s="8"/>
      <c r="E5" s="8"/>
      <c r="F5" s="8"/>
      <c r="G5" s="8"/>
      <c r="H5" s="8"/>
      <c r="I5" s="8"/>
      <c r="J5" s="8"/>
      <c r="K5" s="8"/>
    </row>
    <row r="8" spans="1:11" ht="32.25" customHeight="1" thickBot="1" x14ac:dyDescent="0.3">
      <c r="A8" s="279" t="s">
        <v>137</v>
      </c>
      <c r="B8" s="279"/>
      <c r="C8" s="279"/>
      <c r="D8" s="279"/>
    </row>
    <row r="9" spans="1:11" ht="30.75" thickBot="1" x14ac:dyDescent="0.3">
      <c r="A9" s="70" t="s">
        <v>21</v>
      </c>
      <c r="B9" s="71" t="s">
        <v>109</v>
      </c>
      <c r="C9" s="71" t="s">
        <v>110</v>
      </c>
      <c r="D9" s="104"/>
    </row>
    <row r="10" spans="1:11" ht="15" customHeight="1" x14ac:dyDescent="0.25">
      <c r="A10" s="277">
        <v>1</v>
      </c>
      <c r="B10" s="76" t="s">
        <v>181</v>
      </c>
      <c r="C10" s="334" t="s">
        <v>111</v>
      </c>
      <c r="D10" s="353" t="s">
        <v>248</v>
      </c>
    </row>
    <row r="11" spans="1:11" x14ac:dyDescent="0.25">
      <c r="A11" s="352"/>
      <c r="B11" s="68" t="s">
        <v>182</v>
      </c>
      <c r="C11" s="294"/>
      <c r="D11" s="354"/>
    </row>
    <row r="12" spans="1:11" ht="36.75" customHeight="1" x14ac:dyDescent="0.25">
      <c r="A12" s="352"/>
      <c r="B12" s="68" t="s">
        <v>183</v>
      </c>
      <c r="C12" s="294"/>
      <c r="D12" s="355"/>
    </row>
    <row r="13" spans="1:11" ht="30" x14ac:dyDescent="0.25">
      <c r="A13" s="73">
        <v>2</v>
      </c>
      <c r="B13" s="68" t="s">
        <v>112</v>
      </c>
      <c r="C13" s="125" t="s">
        <v>113</v>
      </c>
      <c r="D13" s="167">
        <v>950</v>
      </c>
    </row>
    <row r="14" spans="1:11" ht="30" x14ac:dyDescent="0.25">
      <c r="A14" s="73" t="s">
        <v>28</v>
      </c>
      <c r="B14" s="68" t="s">
        <v>114</v>
      </c>
      <c r="C14" s="125" t="s">
        <v>113</v>
      </c>
      <c r="D14" s="167">
        <v>950</v>
      </c>
    </row>
    <row r="15" spans="1:11" ht="30" x14ac:dyDescent="0.25">
      <c r="A15" s="73" t="s">
        <v>29</v>
      </c>
      <c r="B15" s="68" t="s">
        <v>115</v>
      </c>
      <c r="C15" s="125" t="s">
        <v>113</v>
      </c>
      <c r="D15" s="167">
        <v>0</v>
      </c>
    </row>
    <row r="16" spans="1:11" ht="30" x14ac:dyDescent="0.25">
      <c r="A16" s="73">
        <v>3</v>
      </c>
      <c r="B16" s="68" t="s">
        <v>116</v>
      </c>
      <c r="C16" s="125" t="s">
        <v>117</v>
      </c>
      <c r="D16" s="167">
        <v>1</v>
      </c>
    </row>
    <row r="17" spans="1:4" ht="30.75" thickBot="1" x14ac:dyDescent="0.3">
      <c r="A17" s="74">
        <v>4</v>
      </c>
      <c r="B17" s="69" t="s">
        <v>118</v>
      </c>
      <c r="C17" s="19" t="s">
        <v>117</v>
      </c>
      <c r="D17" s="167">
        <v>4</v>
      </c>
    </row>
  </sheetData>
  <mergeCells count="7">
    <mergeCell ref="A8:D8"/>
    <mergeCell ref="A10:A12"/>
    <mergeCell ref="C10:C12"/>
    <mergeCell ref="D10:D12"/>
    <mergeCell ref="A1:D1"/>
    <mergeCell ref="A2:D2"/>
    <mergeCell ref="A3:D3"/>
  </mergeCells>
  <pageMargins left="0.7" right="0.7" top="0.75" bottom="0.75" header="0.3" footer="0.3"/>
  <pageSetup paperSize="9" scale="4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1"/>
  <sheetViews>
    <sheetView view="pageBreakPreview" zoomScaleNormal="100" zoomScaleSheetLayoutView="100" workbookViewId="0">
      <selection activeCell="A2" sqref="A2:D2"/>
    </sheetView>
  </sheetViews>
  <sheetFormatPr defaultRowHeight="15" x14ac:dyDescent="0.25"/>
  <cols>
    <col min="4" max="4" width="63.140625" customWidth="1"/>
  </cols>
  <sheetData>
    <row r="1" spans="1:23" ht="15.75" x14ac:dyDescent="0.25">
      <c r="A1" s="312" t="s">
        <v>0</v>
      </c>
      <c r="B1" s="312"/>
      <c r="C1" s="312"/>
      <c r="D1" s="312"/>
    </row>
    <row r="2" spans="1:23" ht="15.75" x14ac:dyDescent="0.25">
      <c r="A2" s="233" t="s">
        <v>375</v>
      </c>
      <c r="B2" s="233"/>
      <c r="C2" s="233"/>
      <c r="D2" s="233"/>
    </row>
    <row r="3" spans="1:23" ht="15.75" x14ac:dyDescent="0.25">
      <c r="A3" s="233" t="s">
        <v>1</v>
      </c>
      <c r="B3" s="233"/>
      <c r="C3" s="233"/>
      <c r="D3" s="233"/>
    </row>
    <row r="4" spans="1:23" x14ac:dyDescent="0.25">
      <c r="B4" s="8"/>
      <c r="C4" s="8"/>
      <c r="D4" s="8"/>
    </row>
    <row r="5" spans="1:23" ht="15.75" x14ac:dyDescent="0.25">
      <c r="A5" s="43" t="s">
        <v>173</v>
      </c>
      <c r="B5" s="8"/>
      <c r="C5" s="8"/>
      <c r="D5" s="8"/>
    </row>
    <row r="9" spans="1:23" ht="84.75" customHeight="1" x14ac:dyDescent="0.25">
      <c r="A9" s="315" t="s">
        <v>119</v>
      </c>
      <c r="B9" s="315"/>
      <c r="C9" s="315"/>
      <c r="D9" s="31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2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39.75" customHeight="1" x14ac:dyDescent="0.25">
      <c r="A11" s="356" t="s">
        <v>240</v>
      </c>
      <c r="B11" s="356"/>
      <c r="C11" s="356"/>
      <c r="D11" s="356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</sheetData>
  <mergeCells count="5">
    <mergeCell ref="A1:D1"/>
    <mergeCell ref="A2:D2"/>
    <mergeCell ref="A3:D3"/>
    <mergeCell ref="A9:D9"/>
    <mergeCell ref="A11:D1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2"/>
  <sheetViews>
    <sheetView view="pageBreakPreview" zoomScaleNormal="100" zoomScaleSheetLayoutView="100" workbookViewId="0">
      <selection activeCell="A2" sqref="A2:D2"/>
    </sheetView>
  </sheetViews>
  <sheetFormatPr defaultRowHeight="15" x14ac:dyDescent="0.25"/>
  <cols>
    <col min="4" max="4" width="81" customWidth="1"/>
  </cols>
  <sheetData>
    <row r="1" spans="1:23" ht="15.75" customHeight="1" x14ac:dyDescent="0.25">
      <c r="A1" s="312" t="s">
        <v>0</v>
      </c>
      <c r="B1" s="312"/>
      <c r="C1" s="312"/>
      <c r="D1" s="312"/>
    </row>
    <row r="2" spans="1:23" ht="15.75" x14ac:dyDescent="0.25">
      <c r="A2" s="233" t="s">
        <v>375</v>
      </c>
      <c r="B2" s="233"/>
      <c r="C2" s="233"/>
      <c r="D2" s="233"/>
    </row>
    <row r="3" spans="1:23" ht="15.75" x14ac:dyDescent="0.25">
      <c r="A3" s="233" t="s">
        <v>1</v>
      </c>
      <c r="B3" s="233"/>
      <c r="C3" s="233"/>
      <c r="D3" s="233"/>
    </row>
    <row r="4" spans="1:23" x14ac:dyDescent="0.25">
      <c r="B4" s="8"/>
      <c r="C4" s="8"/>
      <c r="D4" s="8"/>
    </row>
    <row r="5" spans="1:23" ht="15.75" x14ac:dyDescent="0.25">
      <c r="A5" s="43" t="s">
        <v>173</v>
      </c>
      <c r="B5" s="8"/>
      <c r="C5" s="8"/>
      <c r="D5" s="8"/>
    </row>
    <row r="9" spans="1:23" ht="28.5" customHeight="1" x14ac:dyDescent="0.25">
      <c r="A9" s="234" t="s">
        <v>120</v>
      </c>
      <c r="B9" s="234"/>
      <c r="C9" s="234"/>
      <c r="D9" s="23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8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63" customHeight="1" x14ac:dyDescent="0.25">
      <c r="A11" s="357" t="s">
        <v>229</v>
      </c>
      <c r="B11" s="357"/>
      <c r="C11" s="357"/>
      <c r="D11" s="357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3"/>
      <c r="U11" s="3"/>
      <c r="V11" s="3"/>
      <c r="W11" s="3"/>
    </row>
    <row r="12" spans="1:23" ht="28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</sheetData>
  <mergeCells count="5">
    <mergeCell ref="A1:D1"/>
    <mergeCell ref="A2:D2"/>
    <mergeCell ref="A3:D3"/>
    <mergeCell ref="A9:D9"/>
    <mergeCell ref="A11:D11"/>
  </mergeCells>
  <pageMargins left="0.7" right="0.7" top="0.75" bottom="0.75" header="0.3" footer="0.3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0"/>
  <sheetViews>
    <sheetView view="pageBreakPreview" topLeftCell="A4" zoomScaleNormal="100" zoomScaleSheetLayoutView="100" workbookViewId="0">
      <selection activeCell="A2" sqref="A2:W2"/>
    </sheetView>
  </sheetViews>
  <sheetFormatPr defaultRowHeight="15" x14ac:dyDescent="0.25"/>
  <sheetData>
    <row r="1" spans="1:23" ht="15.75" customHeight="1" x14ac:dyDescent="0.25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</row>
    <row r="2" spans="1:23" ht="15.75" x14ac:dyDescent="0.25">
      <c r="A2" s="233" t="s">
        <v>375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</row>
    <row r="3" spans="1:23" ht="15.75" x14ac:dyDescent="0.25">
      <c r="A3" s="233" t="s">
        <v>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</row>
    <row r="4" spans="1:23" x14ac:dyDescent="0.25">
      <c r="B4" s="8"/>
      <c r="C4" s="8"/>
      <c r="D4" s="8"/>
    </row>
    <row r="5" spans="1:23" ht="15.75" x14ac:dyDescent="0.25">
      <c r="A5" s="43" t="s">
        <v>173</v>
      </c>
      <c r="B5" s="8"/>
      <c r="C5" s="8"/>
      <c r="D5" s="8"/>
    </row>
    <row r="6" spans="1:23" ht="183.75" customHeight="1" x14ac:dyDescent="0.25">
      <c r="A6" s="351" t="s">
        <v>121</v>
      </c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</row>
    <row r="7" spans="1:2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0.25" customHeight="1" x14ac:dyDescent="0.25">
      <c r="A9" s="358"/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 s="134" t="s">
        <v>247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</sheetData>
  <mergeCells count="5">
    <mergeCell ref="A6:W6"/>
    <mergeCell ref="A1:W1"/>
    <mergeCell ref="A2:W2"/>
    <mergeCell ref="A3:W3"/>
    <mergeCell ref="A9:N9"/>
  </mergeCells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P19"/>
  <sheetViews>
    <sheetView view="pageBreakPreview" zoomScaleNormal="80" zoomScaleSheetLayoutView="100" workbookViewId="0">
      <selection activeCell="C14" sqref="C14:C16"/>
    </sheetView>
  </sheetViews>
  <sheetFormatPr defaultRowHeight="15" x14ac:dyDescent="0.25"/>
  <cols>
    <col min="1" max="1" width="18.5703125" customWidth="1"/>
    <col min="2" max="10" width="10.7109375" customWidth="1"/>
  </cols>
  <sheetData>
    <row r="2" spans="1:16" ht="15.75" x14ac:dyDescent="0.25">
      <c r="A2" s="233" t="s">
        <v>0</v>
      </c>
      <c r="B2" s="233"/>
      <c r="C2" s="233"/>
      <c r="D2" s="233"/>
      <c r="E2" s="233"/>
      <c r="F2" s="233"/>
      <c r="G2" s="233"/>
      <c r="H2" s="233"/>
      <c r="I2" s="233"/>
      <c r="J2" s="233"/>
      <c r="K2" s="1"/>
      <c r="L2" s="1"/>
      <c r="M2" s="1"/>
      <c r="N2" s="1"/>
      <c r="O2" s="1"/>
      <c r="P2" s="1"/>
    </row>
    <row r="3" spans="1:16" ht="15.75" x14ac:dyDescent="0.25">
      <c r="A3" s="233" t="s">
        <v>381</v>
      </c>
      <c r="B3" s="233"/>
      <c r="C3" s="233"/>
      <c r="D3" s="233"/>
      <c r="E3" s="233"/>
      <c r="F3" s="233"/>
      <c r="G3" s="233"/>
      <c r="H3" s="233"/>
      <c r="I3" s="233"/>
      <c r="J3" s="233"/>
      <c r="K3" s="1"/>
      <c r="L3" s="1"/>
      <c r="M3" s="1"/>
      <c r="N3" s="1"/>
      <c r="O3" s="1"/>
      <c r="P3" s="1"/>
    </row>
    <row r="4" spans="1:16" ht="15.75" x14ac:dyDescent="0.25">
      <c r="A4" s="233" t="s">
        <v>1</v>
      </c>
      <c r="B4" s="233"/>
      <c r="C4" s="233"/>
      <c r="D4" s="233"/>
      <c r="E4" s="233"/>
      <c r="F4" s="233"/>
      <c r="G4" s="233"/>
      <c r="H4" s="233"/>
      <c r="I4" s="233"/>
      <c r="J4" s="233"/>
      <c r="K4" s="1"/>
      <c r="L4" s="1"/>
      <c r="M4" s="1"/>
      <c r="N4" s="1"/>
      <c r="O4" s="1"/>
      <c r="P4" s="1"/>
    </row>
    <row r="5" spans="1:16" ht="15.75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6" ht="15.75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6" ht="15.75" x14ac:dyDescent="0.25">
      <c r="A7" s="43" t="s">
        <v>2</v>
      </c>
      <c r="B7" s="43"/>
      <c r="C7" s="43"/>
      <c r="D7" s="43"/>
      <c r="E7" s="16"/>
      <c r="F7" s="16"/>
      <c r="G7" s="16"/>
      <c r="H7" s="16"/>
      <c r="I7" s="16"/>
      <c r="J7" s="16"/>
      <c r="K7" s="2"/>
      <c r="L7" s="2"/>
      <c r="M7" s="2"/>
      <c r="N7" s="2"/>
      <c r="O7" s="2"/>
      <c r="P7" s="2"/>
    </row>
    <row r="8" spans="1:16" ht="15.75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2"/>
      <c r="L8" s="2"/>
      <c r="M8" s="2"/>
      <c r="N8" s="2"/>
      <c r="O8" s="2"/>
      <c r="P8" s="2"/>
    </row>
    <row r="9" spans="1:16" ht="99.75" customHeight="1" x14ac:dyDescent="0.25">
      <c r="A9" s="234" t="s">
        <v>13</v>
      </c>
      <c r="B9" s="234"/>
      <c r="C9" s="234"/>
      <c r="D9" s="234"/>
      <c r="E9" s="234"/>
      <c r="F9" s="234"/>
      <c r="G9" s="234"/>
      <c r="H9" s="234"/>
      <c r="I9" s="234"/>
      <c r="J9" s="234"/>
      <c r="K9" s="3"/>
      <c r="L9" s="3"/>
      <c r="M9" s="3"/>
      <c r="N9" s="3"/>
      <c r="O9" s="3"/>
      <c r="P9" s="3"/>
    </row>
    <row r="10" spans="1:16" ht="15.75" thickBo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15" customHeight="1" x14ac:dyDescent="0.25">
      <c r="A11" s="249" t="s">
        <v>3</v>
      </c>
      <c r="B11" s="253" t="s">
        <v>141</v>
      </c>
      <c r="C11" s="254"/>
      <c r="D11" s="255"/>
      <c r="E11" s="253" t="s">
        <v>142</v>
      </c>
      <c r="F11" s="254"/>
      <c r="G11" s="255"/>
      <c r="H11" s="259" t="s">
        <v>143</v>
      </c>
      <c r="I11" s="254"/>
      <c r="J11" s="255"/>
      <c r="K11" s="3"/>
      <c r="L11" s="3"/>
      <c r="M11" s="3"/>
      <c r="N11" s="3"/>
      <c r="O11" s="3"/>
      <c r="P11" s="3"/>
    </row>
    <row r="12" spans="1:16" ht="83.25" customHeight="1" x14ac:dyDescent="0.25">
      <c r="A12" s="250"/>
      <c r="B12" s="256"/>
      <c r="C12" s="257"/>
      <c r="D12" s="258"/>
      <c r="E12" s="256"/>
      <c r="F12" s="257"/>
      <c r="G12" s="258"/>
      <c r="H12" s="260"/>
      <c r="I12" s="257"/>
      <c r="J12" s="258"/>
      <c r="K12" s="3"/>
      <c r="L12" s="3"/>
      <c r="M12" s="3"/>
      <c r="N12" s="3"/>
      <c r="O12" s="3"/>
      <c r="P12" s="3"/>
    </row>
    <row r="13" spans="1:16" ht="21.75" thickBot="1" x14ac:dyDescent="0.3">
      <c r="A13" s="251"/>
      <c r="B13" s="161" t="s">
        <v>380</v>
      </c>
      <c r="C13" s="162" t="s">
        <v>379</v>
      </c>
      <c r="D13" s="163" t="s">
        <v>9</v>
      </c>
      <c r="E13" s="161" t="s">
        <v>380</v>
      </c>
      <c r="F13" s="162" t="s">
        <v>379</v>
      </c>
      <c r="G13" s="163" t="s">
        <v>9</v>
      </c>
      <c r="H13" s="161" t="s">
        <v>380</v>
      </c>
      <c r="I13" s="162" t="s">
        <v>379</v>
      </c>
      <c r="J13" s="163" t="s">
        <v>9</v>
      </c>
      <c r="K13" s="3"/>
      <c r="L13" s="3"/>
      <c r="M13" s="3"/>
      <c r="N13" s="3"/>
      <c r="O13" s="3"/>
      <c r="P13" s="3"/>
    </row>
    <row r="14" spans="1:16" ht="24.95" customHeight="1" x14ac:dyDescent="0.25">
      <c r="A14" s="47" t="s">
        <v>10</v>
      </c>
      <c r="B14" s="28">
        <v>1609</v>
      </c>
      <c r="C14" s="28">
        <v>1354</v>
      </c>
      <c r="D14" s="50">
        <f>IF(B14=0,0,C14/B14-100%)</f>
        <v>-0.15848353014294592</v>
      </c>
      <c r="E14" s="27"/>
      <c r="F14" s="28"/>
      <c r="G14" s="50">
        <f>IF(E14=0,0,F14/E14-100%)</f>
        <v>0</v>
      </c>
      <c r="H14" s="51">
        <v>113</v>
      </c>
      <c r="I14" s="28">
        <v>445</v>
      </c>
      <c r="J14" s="50">
        <f>IF(H14=0,0,I14/H14-100%)</f>
        <v>2.9380530973451329</v>
      </c>
      <c r="K14" s="3"/>
      <c r="L14" s="3"/>
      <c r="M14" s="3"/>
      <c r="N14" s="3"/>
      <c r="O14" s="3"/>
      <c r="P14" s="3"/>
    </row>
    <row r="15" spans="1:16" ht="24.95" customHeight="1" x14ac:dyDescent="0.25">
      <c r="A15" s="48" t="s">
        <v>11</v>
      </c>
      <c r="B15" s="30">
        <v>733</v>
      </c>
      <c r="C15" s="30">
        <v>718</v>
      </c>
      <c r="D15" s="52">
        <f t="shared" ref="D15:D16" si="0">IF(B15=0,0,C15/B15-100%)</f>
        <v>-2.046384720327421E-2</v>
      </c>
      <c r="E15" s="29"/>
      <c r="F15" s="30"/>
      <c r="G15" s="52">
        <f t="shared" ref="G15:G16" si="1">IF(E15=0,0,F15/E15-100%)</f>
        <v>0</v>
      </c>
      <c r="H15" s="53">
        <v>0</v>
      </c>
      <c r="I15" s="30">
        <v>0</v>
      </c>
      <c r="J15" s="52">
        <f t="shared" ref="J15:J16" si="2">IF(H15=0,0,I15/H15-100%)</f>
        <v>0</v>
      </c>
      <c r="K15" s="3"/>
      <c r="L15" s="3"/>
      <c r="M15" s="3"/>
      <c r="N15" s="3"/>
      <c r="O15" s="3"/>
      <c r="P15" s="3"/>
    </row>
    <row r="16" spans="1:16" ht="24.95" customHeight="1" thickBot="1" x14ac:dyDescent="0.3">
      <c r="A16" s="49" t="s">
        <v>12</v>
      </c>
      <c r="B16" s="32">
        <v>2342</v>
      </c>
      <c r="C16" s="32">
        <f>SUM(C14:C15)</f>
        <v>2072</v>
      </c>
      <c r="D16" s="54">
        <f t="shared" si="0"/>
        <v>-0.1152860802732707</v>
      </c>
      <c r="E16" s="31"/>
      <c r="F16" s="32"/>
      <c r="G16" s="54">
        <f t="shared" si="1"/>
        <v>0</v>
      </c>
      <c r="H16" s="55">
        <v>113</v>
      </c>
      <c r="I16" s="32">
        <v>445</v>
      </c>
      <c r="J16" s="54">
        <f t="shared" si="2"/>
        <v>2.9380530973451329</v>
      </c>
      <c r="K16" s="3"/>
      <c r="L16" s="3"/>
      <c r="M16" s="3"/>
      <c r="N16" s="3"/>
      <c r="O16" s="3"/>
      <c r="P16" s="3"/>
    </row>
    <row r="17" spans="1:1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25">
      <c r="A18" s="252"/>
      <c r="B18" s="252"/>
      <c r="C18" s="252"/>
      <c r="D18" s="252"/>
      <c r="E18" s="252"/>
      <c r="F18" s="252"/>
      <c r="G18" s="252"/>
      <c r="H18" s="252"/>
      <c r="I18" s="252"/>
      <c r="J18" s="252"/>
      <c r="K18" s="4"/>
      <c r="L18" s="4"/>
      <c r="M18" s="4"/>
      <c r="N18" s="4"/>
      <c r="O18" s="4"/>
      <c r="P18" s="4"/>
    </row>
    <row r="19" spans="1:16" ht="27" customHeight="1" x14ac:dyDescent="0.25">
      <c r="A19" s="248"/>
      <c r="B19" s="248"/>
      <c r="C19" s="248"/>
      <c r="D19" s="248"/>
      <c r="E19" s="248"/>
      <c r="F19" s="248"/>
      <c r="G19" s="248"/>
      <c r="H19" s="4"/>
      <c r="I19" s="4"/>
      <c r="J19" s="4"/>
      <c r="K19" s="4"/>
      <c r="L19" s="4"/>
      <c r="M19" s="4"/>
      <c r="N19" s="4"/>
      <c r="O19" s="4"/>
      <c r="P19" s="4"/>
    </row>
  </sheetData>
  <mergeCells count="10">
    <mergeCell ref="A2:J2"/>
    <mergeCell ref="A3:J3"/>
    <mergeCell ref="A4:J4"/>
    <mergeCell ref="A9:J9"/>
    <mergeCell ref="A19:G19"/>
    <mergeCell ref="A11:A13"/>
    <mergeCell ref="A18:J18"/>
    <mergeCell ref="B11:D12"/>
    <mergeCell ref="E11:G12"/>
    <mergeCell ref="H11:J12"/>
  </mergeCells>
  <pageMargins left="0.7" right="0.7" top="0.75" bottom="0.75" header="0.3" footer="0.3"/>
  <pageSetup paperSize="9" scale="6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4"/>
  <sheetViews>
    <sheetView view="pageBreakPreview" topLeftCell="A4" zoomScaleNormal="100" zoomScaleSheetLayoutView="100" workbookViewId="0">
      <selection activeCell="A2" sqref="A2:H2"/>
    </sheetView>
  </sheetViews>
  <sheetFormatPr defaultRowHeight="15" x14ac:dyDescent="0.25"/>
  <sheetData>
    <row r="1" spans="1:23" ht="15.75" customHeight="1" x14ac:dyDescent="0.25">
      <c r="A1" s="312" t="s">
        <v>0</v>
      </c>
      <c r="B1" s="312"/>
      <c r="C1" s="312"/>
      <c r="D1" s="312"/>
      <c r="E1" s="312"/>
      <c r="F1" s="312"/>
      <c r="G1" s="312"/>
      <c r="H1" s="312"/>
    </row>
    <row r="2" spans="1:23" ht="15.75" x14ac:dyDescent="0.25">
      <c r="A2" s="233" t="s">
        <v>375</v>
      </c>
      <c r="B2" s="233"/>
      <c r="C2" s="233"/>
      <c r="D2" s="233"/>
      <c r="E2" s="233"/>
      <c r="F2" s="233"/>
      <c r="G2" s="233"/>
      <c r="H2" s="233"/>
    </row>
    <row r="3" spans="1:23" ht="15.75" x14ac:dyDescent="0.25">
      <c r="A3" s="233" t="s">
        <v>1</v>
      </c>
      <c r="B3" s="233"/>
      <c r="C3" s="233"/>
      <c r="D3" s="233"/>
      <c r="E3" s="233"/>
      <c r="F3" s="233"/>
      <c r="G3" s="233"/>
      <c r="H3" s="233"/>
    </row>
    <row r="4" spans="1:23" x14ac:dyDescent="0.25">
      <c r="B4" s="8"/>
      <c r="C4" s="8"/>
      <c r="D4" s="8"/>
    </row>
    <row r="5" spans="1:23" ht="15.75" x14ac:dyDescent="0.25">
      <c r="A5" s="43" t="s">
        <v>173</v>
      </c>
      <c r="B5" s="8"/>
      <c r="C5" s="8"/>
      <c r="D5" s="8"/>
    </row>
    <row r="8" spans="1:23" ht="61.5" customHeight="1" x14ac:dyDescent="0.25">
      <c r="A8" s="351" t="s">
        <v>138</v>
      </c>
      <c r="B8" s="364"/>
      <c r="C8" s="364"/>
      <c r="D8" s="364"/>
      <c r="E8" s="364"/>
      <c r="F8" s="364"/>
      <c r="G8" s="364"/>
      <c r="H8" s="36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40.5" customHeight="1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40.5" customHeight="1" thickBot="1" x14ac:dyDescent="0.3">
      <c r="A10" s="361" t="s">
        <v>123</v>
      </c>
      <c r="B10" s="362"/>
      <c r="C10" s="362"/>
      <c r="D10" s="362"/>
      <c r="E10" s="363"/>
      <c r="F10" s="127" t="s">
        <v>124</v>
      </c>
      <c r="G10" s="127" t="s">
        <v>232</v>
      </c>
      <c r="H10" s="128" t="s">
        <v>233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30.75" customHeight="1" x14ac:dyDescent="0.25">
      <c r="A11" s="365" t="s">
        <v>125</v>
      </c>
      <c r="B11" s="366"/>
      <c r="C11" s="366"/>
      <c r="D11" s="366"/>
      <c r="E11" s="366"/>
      <c r="F11" s="126">
        <v>100</v>
      </c>
      <c r="G11" s="126">
        <v>0</v>
      </c>
      <c r="H11" s="126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40.5" customHeight="1" x14ac:dyDescent="0.25">
      <c r="A12" s="367" t="s">
        <v>126</v>
      </c>
      <c r="B12" s="368"/>
      <c r="C12" s="368"/>
      <c r="D12" s="368"/>
      <c r="E12" s="368"/>
      <c r="F12" s="126">
        <v>100</v>
      </c>
      <c r="G12" s="126">
        <v>0</v>
      </c>
      <c r="H12" s="126"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40.5" customHeight="1" x14ac:dyDescent="0.25">
      <c r="A13" s="367" t="s">
        <v>127</v>
      </c>
      <c r="B13" s="368"/>
      <c r="C13" s="368"/>
      <c r="D13" s="368"/>
      <c r="E13" s="368"/>
      <c r="F13" s="126">
        <v>100</v>
      </c>
      <c r="G13" s="126">
        <v>0</v>
      </c>
      <c r="H13" s="126"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40.5" customHeight="1" thickBot="1" x14ac:dyDescent="0.3">
      <c r="A14" s="359" t="s">
        <v>128</v>
      </c>
      <c r="B14" s="360"/>
      <c r="C14" s="360"/>
      <c r="D14" s="360"/>
      <c r="E14" s="360"/>
      <c r="F14" s="126">
        <v>100</v>
      </c>
      <c r="G14" s="126">
        <v>0</v>
      </c>
      <c r="H14" s="126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</sheetData>
  <mergeCells count="9">
    <mergeCell ref="A1:H1"/>
    <mergeCell ref="A2:H2"/>
    <mergeCell ref="A3:H3"/>
    <mergeCell ref="A14:E14"/>
    <mergeCell ref="A10:E10"/>
    <mergeCell ref="A8:H8"/>
    <mergeCell ref="A11:E11"/>
    <mergeCell ref="A12:E12"/>
    <mergeCell ref="A13:E1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8"/>
  <sheetViews>
    <sheetView view="pageBreakPreview" zoomScaleNormal="100" zoomScaleSheetLayoutView="100" workbookViewId="0">
      <selection activeCell="A2" sqref="A2:H2"/>
    </sheetView>
  </sheetViews>
  <sheetFormatPr defaultRowHeight="15" x14ac:dyDescent="0.25"/>
  <cols>
    <col min="8" max="8" width="11.42578125" customWidth="1"/>
  </cols>
  <sheetData>
    <row r="1" spans="1:23" ht="15.75" x14ac:dyDescent="0.25">
      <c r="A1" s="312" t="s">
        <v>0</v>
      </c>
      <c r="B1" s="312"/>
      <c r="C1" s="312"/>
      <c r="D1" s="312"/>
      <c r="E1" s="312"/>
      <c r="F1" s="312"/>
      <c r="G1" s="312"/>
      <c r="H1" s="312"/>
    </row>
    <row r="2" spans="1:23" ht="15.75" x14ac:dyDescent="0.25">
      <c r="A2" s="233" t="s">
        <v>378</v>
      </c>
      <c r="B2" s="233"/>
      <c r="C2" s="233"/>
      <c r="D2" s="233"/>
      <c r="E2" s="233"/>
      <c r="F2" s="233"/>
      <c r="G2" s="233"/>
      <c r="H2" s="233"/>
    </row>
    <row r="3" spans="1:23" ht="15.75" x14ac:dyDescent="0.25">
      <c r="A3" s="233" t="s">
        <v>1</v>
      </c>
      <c r="B3" s="233"/>
      <c r="C3" s="233"/>
      <c r="D3" s="233"/>
      <c r="E3" s="233"/>
      <c r="F3" s="233"/>
      <c r="G3" s="233"/>
      <c r="H3" s="233"/>
    </row>
    <row r="4" spans="1:23" x14ac:dyDescent="0.25">
      <c r="B4" s="8"/>
      <c r="C4" s="8"/>
      <c r="D4" s="8"/>
    </row>
    <row r="5" spans="1:23" ht="15.75" x14ac:dyDescent="0.25">
      <c r="A5" s="43" t="s">
        <v>173</v>
      </c>
      <c r="B5" s="8"/>
      <c r="C5" s="8"/>
      <c r="D5" s="8"/>
    </row>
    <row r="8" spans="1:23" ht="27" customHeight="1" x14ac:dyDescent="0.25">
      <c r="A8" s="313" t="s">
        <v>122</v>
      </c>
      <c r="B8" s="313"/>
      <c r="C8" s="313"/>
      <c r="D8" s="313"/>
      <c r="E8" s="313"/>
      <c r="F8" s="313"/>
      <c r="G8" s="313"/>
      <c r="H8" s="31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7" customHeight="1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7" customHeight="1" x14ac:dyDescent="0.25">
      <c r="A10" s="135" t="s">
        <v>48</v>
      </c>
      <c r="B10" s="372" t="s">
        <v>49</v>
      </c>
      <c r="C10" s="373"/>
      <c r="D10" s="373"/>
      <c r="E10" s="373"/>
      <c r="F10" s="373"/>
      <c r="G10" s="373"/>
      <c r="H10" s="37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66" customHeight="1" x14ac:dyDescent="0.25">
      <c r="A11" s="6">
        <v>1</v>
      </c>
      <c r="B11" s="379" t="s">
        <v>234</v>
      </c>
      <c r="C11" s="379"/>
      <c r="D11" s="379"/>
      <c r="E11" s="379"/>
      <c r="F11" s="379"/>
      <c r="G11" s="379"/>
      <c r="H11" s="379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36.75" customHeight="1" x14ac:dyDescent="0.25">
      <c r="A12" s="6">
        <v>2</v>
      </c>
      <c r="B12" s="379" t="s">
        <v>235</v>
      </c>
      <c r="C12" s="379"/>
      <c r="D12" s="379"/>
      <c r="E12" s="379"/>
      <c r="F12" s="379"/>
      <c r="G12" s="379"/>
      <c r="H12" s="379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55.5" customHeight="1" x14ac:dyDescent="0.25">
      <c r="A13" s="6">
        <v>3</v>
      </c>
      <c r="B13" s="379" t="s">
        <v>236</v>
      </c>
      <c r="C13" s="379"/>
      <c r="D13" s="379"/>
      <c r="E13" s="379"/>
      <c r="F13" s="379"/>
      <c r="G13" s="379"/>
      <c r="H13" s="379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32.25" customHeight="1" x14ac:dyDescent="0.25">
      <c r="A14" s="6">
        <v>4</v>
      </c>
      <c r="B14" s="375" t="s">
        <v>230</v>
      </c>
      <c r="C14" s="375"/>
      <c r="D14" s="375"/>
      <c r="E14" s="375"/>
      <c r="F14" s="375"/>
      <c r="G14" s="375"/>
      <c r="H14" s="375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33.75" customHeight="1" x14ac:dyDescent="0.25">
      <c r="A15" s="6">
        <v>5</v>
      </c>
      <c r="B15" s="375" t="s">
        <v>231</v>
      </c>
      <c r="C15" s="376"/>
      <c r="D15" s="376"/>
      <c r="E15" s="376"/>
      <c r="F15" s="376"/>
      <c r="G15" s="376"/>
      <c r="H15" s="37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51" customHeight="1" x14ac:dyDescent="0.25">
      <c r="A16" s="6">
        <v>6</v>
      </c>
      <c r="B16" s="377" t="s">
        <v>237</v>
      </c>
      <c r="C16" s="376"/>
      <c r="D16" s="376"/>
      <c r="E16" s="376"/>
      <c r="F16" s="376"/>
      <c r="G16" s="376"/>
      <c r="H16" s="37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8" ht="39.75" customHeight="1" x14ac:dyDescent="0.25">
      <c r="A17" s="88">
        <v>7</v>
      </c>
      <c r="B17" s="377" t="s">
        <v>238</v>
      </c>
      <c r="C17" s="376"/>
      <c r="D17" s="376"/>
      <c r="E17" s="376"/>
      <c r="F17" s="376"/>
      <c r="G17" s="376"/>
      <c r="H17" s="378"/>
    </row>
    <row r="18" spans="1:8" ht="23.25" customHeight="1" thickBot="1" x14ac:dyDescent="0.3">
      <c r="A18" s="89">
        <v>8</v>
      </c>
      <c r="B18" s="369" t="s">
        <v>239</v>
      </c>
      <c r="C18" s="370"/>
      <c r="D18" s="370"/>
      <c r="E18" s="370"/>
      <c r="F18" s="370"/>
      <c r="G18" s="370"/>
      <c r="H18" s="371"/>
    </row>
  </sheetData>
  <mergeCells count="13">
    <mergeCell ref="A1:H1"/>
    <mergeCell ref="A2:H2"/>
    <mergeCell ref="A3:H3"/>
    <mergeCell ref="A8:H8"/>
    <mergeCell ref="B18:H18"/>
    <mergeCell ref="B10:H10"/>
    <mergeCell ref="B15:H15"/>
    <mergeCell ref="B16:H16"/>
    <mergeCell ref="B17:H17"/>
    <mergeCell ref="B11:H11"/>
    <mergeCell ref="B12:H12"/>
    <mergeCell ref="B13:H13"/>
    <mergeCell ref="B14:H1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AG184"/>
  <sheetViews>
    <sheetView view="pageBreakPreview" zoomScaleNormal="100" zoomScaleSheetLayoutView="100" workbookViewId="0">
      <pane xSplit="4" ySplit="11" topLeftCell="E40" activePane="bottomRight" state="frozen"/>
      <selection pane="topRight" activeCell="E1" sqref="E1"/>
      <selection pane="bottomLeft" activeCell="A12" sqref="A12"/>
      <selection pane="bottomRight" activeCell="U50" sqref="U50"/>
    </sheetView>
  </sheetViews>
  <sheetFormatPr defaultColWidth="9.140625" defaultRowHeight="15" x14ac:dyDescent="0.25"/>
  <cols>
    <col min="1" max="1" width="7" customWidth="1"/>
    <col min="2" max="2" width="9.140625" style="116"/>
    <col min="3" max="3" width="10.140625" style="116" bestFit="1" customWidth="1"/>
    <col min="24" max="24" width="10.7109375" customWidth="1"/>
    <col min="32" max="32" width="19.5703125" style="221" customWidth="1"/>
  </cols>
  <sheetData>
    <row r="1" spans="1:32" ht="30" customHeight="1" x14ac:dyDescent="0.25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</row>
    <row r="2" spans="1:32" ht="15.75" x14ac:dyDescent="0.25">
      <c r="A2" s="233" t="s">
        <v>378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</row>
    <row r="3" spans="1:32" ht="15.75" x14ac:dyDescent="0.25">
      <c r="A3" s="233" t="s">
        <v>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</row>
    <row r="4" spans="1:32" x14ac:dyDescent="0.25">
      <c r="B4" s="115"/>
      <c r="C4" s="115"/>
      <c r="D4" s="8"/>
    </row>
    <row r="5" spans="1:32" ht="15.75" x14ac:dyDescent="0.25">
      <c r="A5" s="43" t="s">
        <v>173</v>
      </c>
      <c r="B5" s="115"/>
      <c r="C5" s="115"/>
      <c r="D5" s="8"/>
    </row>
    <row r="7" spans="1:32" x14ac:dyDescent="0.25">
      <c r="A7" s="86" t="s">
        <v>184</v>
      </c>
    </row>
    <row r="8" spans="1:32" ht="15.75" thickBot="1" x14ac:dyDescent="0.3"/>
    <row r="9" spans="1:32" ht="45" customHeight="1" x14ac:dyDescent="0.25">
      <c r="A9" s="337" t="s">
        <v>21</v>
      </c>
      <c r="B9" s="330" t="s">
        <v>185</v>
      </c>
      <c r="C9" s="330" t="s">
        <v>186</v>
      </c>
      <c r="D9" s="348" t="s">
        <v>187</v>
      </c>
      <c r="E9" s="337" t="s">
        <v>129</v>
      </c>
      <c r="F9" s="338"/>
      <c r="G9" s="338"/>
      <c r="H9" s="338"/>
      <c r="I9" s="339"/>
      <c r="J9" s="337" t="s">
        <v>130</v>
      </c>
      <c r="K9" s="338"/>
      <c r="L9" s="338"/>
      <c r="M9" s="338"/>
      <c r="N9" s="338"/>
      <c r="O9" s="339"/>
      <c r="P9" s="337" t="s">
        <v>197</v>
      </c>
      <c r="Q9" s="338"/>
      <c r="R9" s="338"/>
      <c r="S9" s="338"/>
      <c r="T9" s="338"/>
      <c r="U9" s="338"/>
      <c r="V9" s="339"/>
      <c r="W9" s="337" t="s">
        <v>198</v>
      </c>
      <c r="X9" s="338"/>
      <c r="Y9" s="338"/>
      <c r="Z9" s="339"/>
      <c r="AA9" s="337" t="s">
        <v>131</v>
      </c>
      <c r="AB9" s="338"/>
      <c r="AC9" s="339"/>
      <c r="AD9" s="380" t="s">
        <v>199</v>
      </c>
      <c r="AE9" s="339"/>
    </row>
    <row r="10" spans="1:32" ht="144.75" customHeight="1" thickBot="1" x14ac:dyDescent="0.3">
      <c r="A10" s="381"/>
      <c r="B10" s="382"/>
      <c r="C10" s="382"/>
      <c r="D10" s="383"/>
      <c r="E10" s="110" t="s">
        <v>188</v>
      </c>
      <c r="F10" s="111" t="s">
        <v>189</v>
      </c>
      <c r="G10" s="111" t="s">
        <v>190</v>
      </c>
      <c r="H10" s="111" t="s">
        <v>191</v>
      </c>
      <c r="I10" s="44" t="s">
        <v>82</v>
      </c>
      <c r="J10" s="110" t="s">
        <v>192</v>
      </c>
      <c r="K10" s="111" t="s">
        <v>193</v>
      </c>
      <c r="L10" s="111" t="s">
        <v>194</v>
      </c>
      <c r="M10" s="111" t="s">
        <v>195</v>
      </c>
      <c r="N10" s="111" t="s">
        <v>196</v>
      </c>
      <c r="O10" s="44" t="s">
        <v>82</v>
      </c>
      <c r="P10" s="110" t="s">
        <v>200</v>
      </c>
      <c r="Q10" s="111" t="s">
        <v>201</v>
      </c>
      <c r="R10" s="111" t="s">
        <v>193</v>
      </c>
      <c r="S10" s="111" t="s">
        <v>194</v>
      </c>
      <c r="T10" s="111" t="s">
        <v>195</v>
      </c>
      <c r="U10" s="111" t="s">
        <v>196</v>
      </c>
      <c r="V10" s="44" t="s">
        <v>82</v>
      </c>
      <c r="W10" s="110" t="s">
        <v>202</v>
      </c>
      <c r="X10" s="111" t="s">
        <v>132</v>
      </c>
      <c r="Y10" s="111" t="s">
        <v>203</v>
      </c>
      <c r="Z10" s="44" t="s">
        <v>82</v>
      </c>
      <c r="AA10" s="110" t="s">
        <v>204</v>
      </c>
      <c r="AB10" s="111" t="s">
        <v>205</v>
      </c>
      <c r="AC10" s="44" t="s">
        <v>206</v>
      </c>
      <c r="AD10" s="106" t="s">
        <v>207</v>
      </c>
      <c r="AE10" s="44" t="s">
        <v>208</v>
      </c>
    </row>
    <row r="11" spans="1:32" ht="15.75" thickBot="1" x14ac:dyDescent="0.3">
      <c r="A11" s="100">
        <v>1</v>
      </c>
      <c r="B11" s="117">
        <v>2</v>
      </c>
      <c r="C11" s="117">
        <v>3</v>
      </c>
      <c r="D11" s="101">
        <v>4</v>
      </c>
      <c r="E11" s="100">
        <v>5</v>
      </c>
      <c r="F11" s="109">
        <v>6</v>
      </c>
      <c r="G11" s="109">
        <v>7</v>
      </c>
      <c r="H11" s="109">
        <v>8</v>
      </c>
      <c r="I11" s="102">
        <v>9</v>
      </c>
      <c r="J11" s="100">
        <v>10</v>
      </c>
      <c r="K11" s="109">
        <v>11</v>
      </c>
      <c r="L11" s="109">
        <v>12</v>
      </c>
      <c r="M11" s="109">
        <v>13</v>
      </c>
      <c r="N11" s="109">
        <v>14</v>
      </c>
      <c r="O11" s="102">
        <v>15</v>
      </c>
      <c r="P11" s="100">
        <v>16</v>
      </c>
      <c r="Q11" s="109">
        <v>17</v>
      </c>
      <c r="R11" s="109">
        <v>18</v>
      </c>
      <c r="S11" s="109">
        <v>19</v>
      </c>
      <c r="T11" s="109">
        <v>20</v>
      </c>
      <c r="U11" s="109">
        <v>21</v>
      </c>
      <c r="V11" s="102">
        <v>22</v>
      </c>
      <c r="W11" s="100">
        <v>23</v>
      </c>
      <c r="X11" s="109">
        <v>24</v>
      </c>
      <c r="Y11" s="109">
        <v>25</v>
      </c>
      <c r="Z11" s="102">
        <v>26</v>
      </c>
      <c r="AA11" s="100">
        <v>27</v>
      </c>
      <c r="AB11" s="109">
        <v>28</v>
      </c>
      <c r="AC11" s="102">
        <v>29</v>
      </c>
      <c r="AD11" s="103">
        <v>30</v>
      </c>
      <c r="AE11" s="102">
        <v>31</v>
      </c>
    </row>
    <row r="12" spans="1:32" hidden="1" x14ac:dyDescent="0.25">
      <c r="A12" s="118">
        <v>1</v>
      </c>
      <c r="B12" s="175" t="s">
        <v>251</v>
      </c>
      <c r="C12" s="122">
        <v>44951</v>
      </c>
      <c r="D12" s="176"/>
      <c r="E12" s="131"/>
      <c r="F12" s="131"/>
      <c r="G12" s="131"/>
      <c r="H12" s="131" t="s">
        <v>250</v>
      </c>
      <c r="I12" s="129"/>
      <c r="J12" s="131"/>
      <c r="K12" s="131"/>
      <c r="L12" s="131"/>
      <c r="M12" s="131"/>
      <c r="N12" s="131"/>
      <c r="O12" s="131"/>
      <c r="P12" s="131" t="s">
        <v>250</v>
      </c>
      <c r="Q12" s="131"/>
      <c r="R12" s="131"/>
      <c r="S12" s="131"/>
      <c r="T12" s="131"/>
      <c r="U12" s="131"/>
      <c r="V12" s="131"/>
      <c r="W12" s="121"/>
      <c r="X12" s="129"/>
      <c r="Y12" s="129"/>
      <c r="Z12" s="129"/>
      <c r="AA12" s="129" t="s">
        <v>250</v>
      </c>
      <c r="AB12" s="129"/>
      <c r="AC12" s="129"/>
      <c r="AD12" s="129" t="s">
        <v>250</v>
      </c>
      <c r="AE12" s="129"/>
      <c r="AF12"/>
    </row>
    <row r="13" spans="1:32" hidden="1" x14ac:dyDescent="0.25">
      <c r="A13" s="148">
        <v>2</v>
      </c>
      <c r="B13" s="155" t="s">
        <v>257</v>
      </c>
      <c r="C13" s="122">
        <v>44956</v>
      </c>
      <c r="D13" s="176"/>
      <c r="E13" s="177" t="s">
        <v>250</v>
      </c>
      <c r="F13" s="177"/>
      <c r="G13" s="177"/>
      <c r="H13" s="177"/>
      <c r="I13" s="129"/>
      <c r="J13" s="177"/>
      <c r="K13" s="177"/>
      <c r="L13" s="177"/>
      <c r="M13" s="177"/>
      <c r="N13" s="177"/>
      <c r="O13" s="177" t="s">
        <v>250</v>
      </c>
      <c r="P13" s="177"/>
      <c r="Q13" s="177"/>
      <c r="R13" s="177"/>
      <c r="S13" s="177"/>
      <c r="T13" s="177"/>
      <c r="U13" s="177"/>
      <c r="V13" s="177"/>
      <c r="W13" s="121"/>
      <c r="X13" s="129"/>
      <c r="Y13" s="129"/>
      <c r="Z13" s="129"/>
      <c r="AA13" s="129" t="s">
        <v>250</v>
      </c>
      <c r="AB13" s="129"/>
      <c r="AC13" s="129"/>
      <c r="AD13" s="129" t="s">
        <v>250</v>
      </c>
      <c r="AE13" s="129"/>
      <c r="AF13"/>
    </row>
    <row r="14" spans="1:32" x14ac:dyDescent="0.25">
      <c r="A14" s="118">
        <v>3</v>
      </c>
      <c r="B14" s="175" t="s">
        <v>258</v>
      </c>
      <c r="C14" s="122">
        <v>45338</v>
      </c>
      <c r="D14" s="176"/>
      <c r="E14" s="178"/>
      <c r="F14" s="178"/>
      <c r="G14" s="178" t="s">
        <v>250</v>
      </c>
      <c r="H14" s="178"/>
      <c r="I14" s="129"/>
      <c r="J14" s="178"/>
      <c r="K14" s="178" t="s">
        <v>250</v>
      </c>
      <c r="L14" s="178"/>
      <c r="M14" s="178"/>
      <c r="N14" s="178"/>
      <c r="O14" s="177"/>
      <c r="P14" s="178"/>
      <c r="Q14" s="178"/>
      <c r="R14" s="178"/>
      <c r="S14" s="178"/>
      <c r="T14" s="178"/>
      <c r="U14" s="178"/>
      <c r="V14" s="178"/>
      <c r="W14" s="121"/>
      <c r="X14" s="129"/>
      <c r="Y14" s="129"/>
      <c r="Z14" s="129"/>
      <c r="AA14" s="129" t="s">
        <v>250</v>
      </c>
      <c r="AB14" s="129"/>
      <c r="AC14" s="129"/>
      <c r="AD14" s="129" t="s">
        <v>250</v>
      </c>
      <c r="AE14" s="129"/>
    </row>
    <row r="15" spans="1:32" x14ac:dyDescent="0.25">
      <c r="A15" s="118">
        <v>4</v>
      </c>
      <c r="B15" s="175" t="s">
        <v>259</v>
      </c>
      <c r="C15" s="122">
        <v>45338</v>
      </c>
      <c r="D15" s="176"/>
      <c r="E15" s="178"/>
      <c r="F15" s="178"/>
      <c r="G15" s="178" t="s">
        <v>250</v>
      </c>
      <c r="H15" s="178"/>
      <c r="I15" s="129"/>
      <c r="J15" s="178"/>
      <c r="K15" s="178" t="s">
        <v>250</v>
      </c>
      <c r="L15" s="178"/>
      <c r="M15" s="178"/>
      <c r="N15" s="178"/>
      <c r="O15" s="177"/>
      <c r="P15" s="178"/>
      <c r="Q15" s="178"/>
      <c r="R15" s="178"/>
      <c r="S15" s="178"/>
      <c r="T15" s="178"/>
      <c r="U15" s="178"/>
      <c r="V15" s="178"/>
      <c r="W15" s="121"/>
      <c r="X15" s="129"/>
      <c r="Y15" s="129"/>
      <c r="Z15" s="129"/>
      <c r="AA15" s="129" t="s">
        <v>250</v>
      </c>
      <c r="AB15" s="129"/>
      <c r="AC15" s="129"/>
      <c r="AD15" s="129" t="s">
        <v>250</v>
      </c>
      <c r="AE15" s="129"/>
    </row>
    <row r="16" spans="1:32" hidden="1" x14ac:dyDescent="0.25">
      <c r="A16" s="148">
        <v>5</v>
      </c>
      <c r="B16" s="175" t="s">
        <v>260</v>
      </c>
      <c r="C16" s="122">
        <v>45373</v>
      </c>
      <c r="D16" s="176"/>
      <c r="E16" s="178" t="s">
        <v>250</v>
      </c>
      <c r="F16" s="178"/>
      <c r="G16" s="178"/>
      <c r="H16" s="178"/>
      <c r="I16" s="129"/>
      <c r="J16" s="178"/>
      <c r="K16" s="178"/>
      <c r="L16" s="178" t="s">
        <v>250</v>
      </c>
      <c r="M16" s="178"/>
      <c r="N16" s="178"/>
      <c r="O16" s="177"/>
      <c r="P16" s="178"/>
      <c r="Q16" s="178"/>
      <c r="R16" s="178"/>
      <c r="S16" s="178"/>
      <c r="T16" s="178"/>
      <c r="U16" s="178"/>
      <c r="V16" s="178"/>
      <c r="W16" s="121"/>
      <c r="X16" s="129"/>
      <c r="Y16" s="129"/>
      <c r="Z16" s="129"/>
      <c r="AA16" s="129" t="s">
        <v>250</v>
      </c>
      <c r="AB16" s="129"/>
      <c r="AC16" s="129"/>
      <c r="AD16" s="129" t="s">
        <v>250</v>
      </c>
      <c r="AE16" s="129"/>
      <c r="AF16"/>
    </row>
    <row r="17" spans="1:32" x14ac:dyDescent="0.25">
      <c r="A17" s="118">
        <v>6</v>
      </c>
      <c r="B17" s="179" t="s">
        <v>261</v>
      </c>
      <c r="C17" s="180">
        <v>45378</v>
      </c>
      <c r="D17" s="181"/>
      <c r="E17" s="178"/>
      <c r="F17" s="178"/>
      <c r="G17" s="178" t="s">
        <v>250</v>
      </c>
      <c r="H17" s="178"/>
      <c r="I17" s="129"/>
      <c r="J17" s="178"/>
      <c r="K17" s="178"/>
      <c r="L17" s="178"/>
      <c r="M17" s="178"/>
      <c r="N17" s="178"/>
      <c r="O17" s="177" t="s">
        <v>250</v>
      </c>
      <c r="P17" s="178"/>
      <c r="Q17" s="178"/>
      <c r="R17" s="178"/>
      <c r="S17" s="178"/>
      <c r="T17" s="178"/>
      <c r="U17" s="178"/>
      <c r="V17" s="178"/>
      <c r="W17" s="121"/>
      <c r="X17" s="129"/>
      <c r="Y17" s="129"/>
      <c r="Z17" s="129"/>
      <c r="AA17" s="129" t="s">
        <v>250</v>
      </c>
      <c r="AB17" s="129"/>
      <c r="AC17" s="129"/>
      <c r="AD17" s="129" t="s">
        <v>250</v>
      </c>
      <c r="AE17" s="129"/>
    </row>
    <row r="18" spans="1:32" x14ac:dyDescent="0.25">
      <c r="A18" s="118">
        <v>7</v>
      </c>
      <c r="B18" s="175" t="s">
        <v>262</v>
      </c>
      <c r="C18" s="119">
        <v>45430</v>
      </c>
      <c r="D18" s="182"/>
      <c r="E18" s="177"/>
      <c r="F18" s="177"/>
      <c r="G18" s="178" t="s">
        <v>250</v>
      </c>
      <c r="H18" s="178"/>
      <c r="I18" s="129"/>
      <c r="J18" s="178"/>
      <c r="K18" s="178"/>
      <c r="L18" s="178"/>
      <c r="M18" s="178"/>
      <c r="N18" s="178"/>
      <c r="O18" s="177" t="s">
        <v>250</v>
      </c>
      <c r="P18" s="178"/>
      <c r="Q18" s="178"/>
      <c r="R18" s="178"/>
      <c r="S18" s="178"/>
      <c r="T18" s="178"/>
      <c r="U18" s="178"/>
      <c r="V18" s="178"/>
      <c r="W18" s="121"/>
      <c r="X18" s="129"/>
      <c r="Y18" s="129"/>
      <c r="Z18" s="129"/>
      <c r="AA18" s="129" t="s">
        <v>250</v>
      </c>
      <c r="AB18" s="129"/>
      <c r="AC18" s="129"/>
      <c r="AD18" s="129" t="s">
        <v>250</v>
      </c>
      <c r="AE18" s="129"/>
    </row>
    <row r="19" spans="1:32" hidden="1" x14ac:dyDescent="0.25">
      <c r="A19" s="148">
        <v>8</v>
      </c>
      <c r="B19" s="175" t="s">
        <v>263</v>
      </c>
      <c r="C19" s="122">
        <v>45472</v>
      </c>
      <c r="D19" s="182"/>
      <c r="E19" s="177" t="s">
        <v>250</v>
      </c>
      <c r="F19" s="177"/>
      <c r="G19" s="178"/>
      <c r="H19" s="178"/>
      <c r="I19" s="129"/>
      <c r="J19" s="178"/>
      <c r="K19" s="178"/>
      <c r="L19" s="178"/>
      <c r="M19" s="178"/>
      <c r="N19" s="178"/>
      <c r="O19" s="177" t="s">
        <v>250</v>
      </c>
      <c r="P19" s="178"/>
      <c r="Q19" s="178"/>
      <c r="R19" s="178"/>
      <c r="S19" s="178"/>
      <c r="T19" s="178"/>
      <c r="U19" s="178"/>
      <c r="V19" s="178"/>
      <c r="W19" s="121"/>
      <c r="X19" s="129"/>
      <c r="Y19" s="129"/>
      <c r="Z19" s="129"/>
      <c r="AA19" s="129" t="s">
        <v>250</v>
      </c>
      <c r="AB19" s="129"/>
      <c r="AC19" s="129"/>
      <c r="AD19" s="129" t="s">
        <v>250</v>
      </c>
      <c r="AE19" s="129"/>
      <c r="AF19"/>
    </row>
    <row r="20" spans="1:32" x14ac:dyDescent="0.25">
      <c r="A20" s="118">
        <v>9</v>
      </c>
      <c r="B20" s="175" t="s">
        <v>264</v>
      </c>
      <c r="C20" s="122">
        <v>45472</v>
      </c>
      <c r="D20" s="182"/>
      <c r="E20" s="177"/>
      <c r="F20" s="177"/>
      <c r="G20" s="178" t="s">
        <v>250</v>
      </c>
      <c r="H20" s="178"/>
      <c r="I20" s="129"/>
      <c r="J20" s="177"/>
      <c r="K20" s="177"/>
      <c r="L20" s="177"/>
      <c r="M20" s="177"/>
      <c r="N20" s="177"/>
      <c r="O20" s="177" t="s">
        <v>250</v>
      </c>
      <c r="P20" s="177"/>
      <c r="Q20" s="177"/>
      <c r="R20" s="177"/>
      <c r="S20" s="177"/>
      <c r="T20" s="177"/>
      <c r="U20" s="177"/>
      <c r="V20" s="177"/>
      <c r="W20" s="121"/>
      <c r="X20" s="129"/>
      <c r="Y20" s="129"/>
      <c r="Z20" s="129"/>
      <c r="AA20" s="129" t="s">
        <v>250</v>
      </c>
      <c r="AB20" s="129"/>
      <c r="AC20" s="129"/>
      <c r="AD20" s="129" t="s">
        <v>250</v>
      </c>
      <c r="AE20" s="129"/>
    </row>
    <row r="21" spans="1:32" x14ac:dyDescent="0.25">
      <c r="A21" s="118">
        <v>10</v>
      </c>
      <c r="B21" s="175" t="s">
        <v>265</v>
      </c>
      <c r="C21" s="122">
        <v>45571</v>
      </c>
      <c r="D21" s="182"/>
      <c r="E21" s="178"/>
      <c r="F21" s="178"/>
      <c r="G21" s="178" t="s">
        <v>250</v>
      </c>
      <c r="H21" s="178"/>
      <c r="I21" s="121"/>
      <c r="J21" s="178"/>
      <c r="K21" s="178" t="s">
        <v>250</v>
      </c>
      <c r="L21" s="178"/>
      <c r="M21" s="178"/>
      <c r="N21" s="178"/>
      <c r="O21" s="177"/>
      <c r="P21" s="178"/>
      <c r="Q21" s="178"/>
      <c r="R21" s="178"/>
      <c r="S21" s="178"/>
      <c r="T21" s="178"/>
      <c r="U21" s="178"/>
      <c r="V21" s="178"/>
      <c r="W21" s="121"/>
      <c r="X21" s="129"/>
      <c r="Y21" s="129"/>
      <c r="Z21" s="129"/>
      <c r="AA21" s="129" t="s">
        <v>250</v>
      </c>
      <c r="AB21" s="129"/>
      <c r="AC21" s="129"/>
      <c r="AD21" s="129" t="s">
        <v>250</v>
      </c>
      <c r="AE21" s="129"/>
    </row>
    <row r="22" spans="1:32" x14ac:dyDescent="0.25">
      <c r="A22" s="148">
        <v>11</v>
      </c>
      <c r="B22" s="175" t="s">
        <v>266</v>
      </c>
      <c r="C22" s="122">
        <v>45630</v>
      </c>
      <c r="D22" s="183"/>
      <c r="E22" s="178"/>
      <c r="F22" s="178"/>
      <c r="G22" s="178" t="s">
        <v>250</v>
      </c>
      <c r="H22" s="178"/>
      <c r="I22" s="121"/>
      <c r="J22" s="178"/>
      <c r="K22" s="178" t="s">
        <v>250</v>
      </c>
      <c r="L22" s="178"/>
      <c r="M22" s="178"/>
      <c r="N22" s="178"/>
      <c r="O22" s="177"/>
      <c r="P22" s="178"/>
      <c r="Q22" s="178"/>
      <c r="R22" s="178"/>
      <c r="S22" s="178"/>
      <c r="T22" s="178"/>
      <c r="U22" s="178"/>
      <c r="V22" s="178"/>
      <c r="W22" s="121"/>
      <c r="X22" s="129"/>
      <c r="Y22" s="129"/>
      <c r="Z22" s="129"/>
      <c r="AA22" s="129" t="s">
        <v>250</v>
      </c>
      <c r="AB22" s="129"/>
      <c r="AC22" s="129"/>
      <c r="AD22" s="129" t="s">
        <v>250</v>
      </c>
      <c r="AE22" s="129"/>
    </row>
    <row r="23" spans="1:32" hidden="1" x14ac:dyDescent="0.25">
      <c r="A23" s="118">
        <v>12</v>
      </c>
      <c r="B23" s="175" t="s">
        <v>267</v>
      </c>
      <c r="C23" s="122">
        <v>45634</v>
      </c>
      <c r="D23" s="183"/>
      <c r="E23" s="178" t="s">
        <v>250</v>
      </c>
      <c r="F23" s="178"/>
      <c r="G23" s="178"/>
      <c r="H23" s="178"/>
      <c r="I23" s="121"/>
      <c r="J23" s="178"/>
      <c r="K23" s="178"/>
      <c r="L23" s="178"/>
      <c r="M23" s="178"/>
      <c r="N23" s="178"/>
      <c r="O23" s="177" t="s">
        <v>250</v>
      </c>
      <c r="P23" s="178"/>
      <c r="Q23" s="178"/>
      <c r="R23" s="178"/>
      <c r="S23" s="178"/>
      <c r="T23" s="178"/>
      <c r="U23" s="178"/>
      <c r="V23" s="178"/>
      <c r="W23" s="121"/>
      <c r="X23" s="129"/>
      <c r="Y23" s="129"/>
      <c r="Z23" s="129"/>
      <c r="AA23" s="129" t="s">
        <v>250</v>
      </c>
      <c r="AB23" s="129"/>
      <c r="AC23" s="129"/>
      <c r="AD23" s="129" t="s">
        <v>250</v>
      </c>
      <c r="AE23" s="129"/>
      <c r="AF23"/>
    </row>
    <row r="24" spans="1:32" hidden="1" x14ac:dyDescent="0.25">
      <c r="A24" s="118">
        <v>13</v>
      </c>
      <c r="B24" s="155" t="s">
        <v>268</v>
      </c>
      <c r="C24" s="122">
        <v>45301</v>
      </c>
      <c r="D24" s="183" t="s">
        <v>269</v>
      </c>
      <c r="E24" s="178"/>
      <c r="F24" s="178" t="s">
        <v>250</v>
      </c>
      <c r="G24" s="178"/>
      <c r="H24" s="178"/>
      <c r="I24" s="121"/>
      <c r="J24" s="178"/>
      <c r="K24" s="178"/>
      <c r="L24" s="178"/>
      <c r="M24" s="178"/>
      <c r="N24" s="178"/>
      <c r="O24" s="177"/>
      <c r="P24" s="178"/>
      <c r="Q24" s="178"/>
      <c r="R24" s="178"/>
      <c r="S24" s="178" t="s">
        <v>250</v>
      </c>
      <c r="T24" s="178"/>
      <c r="U24" s="178"/>
      <c r="V24" s="178"/>
      <c r="W24" s="121"/>
      <c r="X24" s="129"/>
      <c r="Y24" s="129"/>
      <c r="Z24" s="129"/>
      <c r="AA24" s="129" t="s">
        <v>250</v>
      </c>
      <c r="AB24" s="129"/>
      <c r="AC24" s="129"/>
      <c r="AD24" s="129" t="s">
        <v>250</v>
      </c>
      <c r="AE24" s="129"/>
      <c r="AF24"/>
    </row>
    <row r="25" spans="1:32" hidden="1" x14ac:dyDescent="0.25">
      <c r="A25" s="148">
        <v>14</v>
      </c>
      <c r="B25" s="175" t="s">
        <v>270</v>
      </c>
      <c r="C25" s="122">
        <v>45302</v>
      </c>
      <c r="D25" s="149" t="s">
        <v>271</v>
      </c>
      <c r="E25" s="178"/>
      <c r="F25" s="178" t="s">
        <v>250</v>
      </c>
      <c r="G25" s="178"/>
      <c r="H25" s="178"/>
      <c r="I25" s="129"/>
      <c r="J25" s="178"/>
      <c r="K25" s="178"/>
      <c r="L25" s="178"/>
      <c r="M25" s="178"/>
      <c r="N25" s="178"/>
      <c r="O25" s="177" t="s">
        <v>250</v>
      </c>
      <c r="P25" s="178"/>
      <c r="Q25" s="178"/>
      <c r="R25" s="178"/>
      <c r="S25" s="178"/>
      <c r="T25" s="178"/>
      <c r="U25" s="178"/>
      <c r="V25" s="178"/>
      <c r="W25" s="121"/>
      <c r="X25" s="129"/>
      <c r="Y25" s="129"/>
      <c r="Z25" s="129"/>
      <c r="AA25" s="129" t="s">
        <v>250</v>
      </c>
      <c r="AB25" s="129"/>
      <c r="AC25" s="129"/>
      <c r="AD25" s="129" t="s">
        <v>250</v>
      </c>
      <c r="AE25" s="129"/>
      <c r="AF25"/>
    </row>
    <row r="26" spans="1:32" hidden="1" x14ac:dyDescent="0.25">
      <c r="A26" s="118">
        <v>15</v>
      </c>
      <c r="B26" s="175" t="s">
        <v>252</v>
      </c>
      <c r="C26" s="122">
        <v>45308</v>
      </c>
      <c r="D26" s="149"/>
      <c r="E26" s="132" t="s">
        <v>250</v>
      </c>
      <c r="F26" s="132"/>
      <c r="G26" s="132"/>
      <c r="H26" s="132"/>
      <c r="I26" s="129"/>
      <c r="J26" s="132"/>
      <c r="K26" s="132"/>
      <c r="L26" s="132"/>
      <c r="M26" s="132"/>
      <c r="N26" s="132"/>
      <c r="O26" s="150" t="s">
        <v>250</v>
      </c>
      <c r="P26" s="132"/>
      <c r="Q26" s="132"/>
      <c r="R26" s="132"/>
      <c r="S26" s="132"/>
      <c r="T26" s="132"/>
      <c r="U26" s="132"/>
      <c r="V26" s="132"/>
      <c r="W26" s="121"/>
      <c r="X26" s="129"/>
      <c r="Y26" s="129"/>
      <c r="Z26" s="129"/>
      <c r="AA26" s="129" t="s">
        <v>250</v>
      </c>
      <c r="AB26" s="129"/>
      <c r="AC26" s="129"/>
      <c r="AD26" s="129" t="s">
        <v>250</v>
      </c>
      <c r="AE26" s="129"/>
      <c r="AF26"/>
    </row>
    <row r="27" spans="1:32" x14ac:dyDescent="0.25">
      <c r="A27" s="118">
        <v>16</v>
      </c>
      <c r="B27" s="175" t="s">
        <v>272</v>
      </c>
      <c r="C27" s="122">
        <v>45318</v>
      </c>
      <c r="D27" s="149"/>
      <c r="E27" s="178"/>
      <c r="F27" s="178"/>
      <c r="G27" s="178" t="s">
        <v>250</v>
      </c>
      <c r="H27" s="178"/>
      <c r="I27" s="129"/>
      <c r="J27" s="178"/>
      <c r="K27" s="178" t="s">
        <v>250</v>
      </c>
      <c r="L27" s="178"/>
      <c r="M27" s="178"/>
      <c r="N27" s="178"/>
      <c r="O27" s="177"/>
      <c r="P27" s="178"/>
      <c r="Q27" s="178"/>
      <c r="R27" s="178"/>
      <c r="S27" s="178"/>
      <c r="T27" s="178"/>
      <c r="U27" s="178"/>
      <c r="V27" s="178"/>
      <c r="W27" s="121"/>
      <c r="X27" s="129"/>
      <c r="Y27" s="129"/>
      <c r="Z27" s="129"/>
      <c r="AA27" s="129" t="s">
        <v>250</v>
      </c>
      <c r="AB27" s="129"/>
      <c r="AC27" s="129"/>
      <c r="AD27" s="129" t="s">
        <v>250</v>
      </c>
      <c r="AE27" s="129"/>
    </row>
    <row r="28" spans="1:32" x14ac:dyDescent="0.25">
      <c r="A28" s="148">
        <v>17</v>
      </c>
      <c r="B28" s="175" t="s">
        <v>273</v>
      </c>
      <c r="C28" s="122">
        <v>45325</v>
      </c>
      <c r="D28" s="149"/>
      <c r="E28" s="178"/>
      <c r="F28" s="178"/>
      <c r="G28" s="178" t="s">
        <v>250</v>
      </c>
      <c r="H28" s="178"/>
      <c r="I28" s="129"/>
      <c r="J28" s="178"/>
      <c r="K28" s="178"/>
      <c r="L28" s="178"/>
      <c r="M28" s="178"/>
      <c r="N28" s="178" t="s">
        <v>250</v>
      </c>
      <c r="O28" s="177"/>
      <c r="P28" s="178"/>
      <c r="Q28" s="178"/>
      <c r="R28" s="178"/>
      <c r="S28" s="178"/>
      <c r="T28" s="178"/>
      <c r="U28" s="178"/>
      <c r="V28" s="178"/>
      <c r="W28" s="121"/>
      <c r="X28" s="129"/>
      <c r="Y28" s="129"/>
      <c r="Z28" s="129"/>
      <c r="AA28" s="129" t="s">
        <v>250</v>
      </c>
      <c r="AB28" s="129"/>
      <c r="AC28" s="129"/>
      <c r="AD28" s="129" t="s">
        <v>250</v>
      </c>
      <c r="AE28" s="129"/>
    </row>
    <row r="29" spans="1:32" x14ac:dyDescent="0.25">
      <c r="A29" s="118">
        <v>18</v>
      </c>
      <c r="B29" s="175" t="s">
        <v>274</v>
      </c>
      <c r="C29" s="122">
        <v>45329</v>
      </c>
      <c r="D29" s="149"/>
      <c r="E29" s="178"/>
      <c r="F29" s="178"/>
      <c r="G29" s="178" t="s">
        <v>250</v>
      </c>
      <c r="H29" s="178"/>
      <c r="I29" s="129"/>
      <c r="J29" s="178"/>
      <c r="K29" s="178" t="s">
        <v>250</v>
      </c>
      <c r="L29" s="178"/>
      <c r="M29" s="178"/>
      <c r="N29" s="178"/>
      <c r="O29" s="177"/>
      <c r="P29" s="178"/>
      <c r="Q29" s="178"/>
      <c r="R29" s="178"/>
      <c r="S29" s="178"/>
      <c r="T29" s="178"/>
      <c r="U29" s="178"/>
      <c r="V29" s="178"/>
      <c r="W29" s="121"/>
      <c r="X29" s="129"/>
      <c r="Y29" s="129"/>
      <c r="Z29" s="129"/>
      <c r="AA29" s="129" t="s">
        <v>250</v>
      </c>
      <c r="AB29" s="129"/>
      <c r="AC29" s="129"/>
      <c r="AD29" s="129" t="s">
        <v>250</v>
      </c>
      <c r="AE29" s="129"/>
    </row>
    <row r="30" spans="1:32" hidden="1" x14ac:dyDescent="0.25">
      <c r="A30" s="118">
        <v>19</v>
      </c>
      <c r="B30" s="175" t="s">
        <v>275</v>
      </c>
      <c r="C30" s="122">
        <v>45349</v>
      </c>
      <c r="D30" s="149"/>
      <c r="E30" s="178"/>
      <c r="F30" s="178"/>
      <c r="G30" s="178"/>
      <c r="H30" s="178" t="s">
        <v>250</v>
      </c>
      <c r="I30" s="129"/>
      <c r="J30" s="178"/>
      <c r="K30" s="178" t="s">
        <v>250</v>
      </c>
      <c r="L30" s="178"/>
      <c r="M30" s="178"/>
      <c r="N30" s="178"/>
      <c r="O30" s="177"/>
      <c r="P30" s="178"/>
      <c r="Q30" s="178"/>
      <c r="R30" s="178"/>
      <c r="S30" s="178"/>
      <c r="T30" s="178"/>
      <c r="U30" s="178"/>
      <c r="V30" s="178"/>
      <c r="W30" s="121"/>
      <c r="X30" s="129"/>
      <c r="Y30" s="129"/>
      <c r="Z30" s="129"/>
      <c r="AA30" s="129" t="s">
        <v>250</v>
      </c>
      <c r="AB30" s="129"/>
      <c r="AC30" s="129"/>
      <c r="AD30" s="129" t="s">
        <v>250</v>
      </c>
      <c r="AE30" s="129"/>
      <c r="AF30"/>
    </row>
    <row r="31" spans="1:32" x14ac:dyDescent="0.25">
      <c r="A31" s="148">
        <v>20</v>
      </c>
      <c r="B31" s="184" t="s">
        <v>276</v>
      </c>
      <c r="C31" s="185">
        <v>45361</v>
      </c>
      <c r="D31" s="179"/>
      <c r="E31" s="178"/>
      <c r="F31" s="178"/>
      <c r="G31" s="178" t="s">
        <v>250</v>
      </c>
      <c r="H31" s="178"/>
      <c r="I31" s="129"/>
      <c r="J31" s="178"/>
      <c r="K31" s="178"/>
      <c r="L31" s="178"/>
      <c r="M31" s="178"/>
      <c r="N31" s="178"/>
      <c r="O31" s="177"/>
      <c r="P31" s="178" t="s">
        <v>250</v>
      </c>
      <c r="Q31" s="178"/>
      <c r="R31" s="178"/>
      <c r="S31" s="178"/>
      <c r="T31" s="178"/>
      <c r="U31" s="178"/>
      <c r="V31" s="178"/>
      <c r="W31" s="121"/>
      <c r="X31" s="129"/>
      <c r="Y31" s="129"/>
      <c r="Z31" s="129"/>
      <c r="AA31" s="129" t="s">
        <v>250</v>
      </c>
      <c r="AB31" s="129"/>
      <c r="AC31" s="129"/>
      <c r="AD31" s="129" t="s">
        <v>250</v>
      </c>
      <c r="AE31" s="129"/>
    </row>
    <row r="32" spans="1:32" hidden="1" x14ac:dyDescent="0.25">
      <c r="A32" s="118">
        <v>21</v>
      </c>
      <c r="B32" s="184" t="s">
        <v>277</v>
      </c>
      <c r="C32" s="185">
        <v>45373</v>
      </c>
      <c r="D32" s="179"/>
      <c r="E32" s="178" t="s">
        <v>250</v>
      </c>
      <c r="F32" s="178"/>
      <c r="G32" s="178"/>
      <c r="H32" s="178"/>
      <c r="I32" s="129"/>
      <c r="J32" s="178"/>
      <c r="K32" s="178"/>
      <c r="L32" s="178" t="s">
        <v>250</v>
      </c>
      <c r="M32" s="178"/>
      <c r="N32" s="178"/>
      <c r="O32" s="177"/>
      <c r="P32" s="178"/>
      <c r="Q32" s="178"/>
      <c r="R32" s="178"/>
      <c r="S32" s="178"/>
      <c r="T32" s="178"/>
      <c r="U32" s="178"/>
      <c r="V32" s="178"/>
      <c r="W32" s="121"/>
      <c r="X32" s="129"/>
      <c r="Y32" s="129"/>
      <c r="Z32" s="129"/>
      <c r="AA32" s="129" t="s">
        <v>250</v>
      </c>
      <c r="AB32" s="129"/>
      <c r="AC32" s="129"/>
      <c r="AD32" s="129" t="s">
        <v>250</v>
      </c>
      <c r="AE32" s="129"/>
      <c r="AF32"/>
    </row>
    <row r="33" spans="1:32" x14ac:dyDescent="0.25">
      <c r="A33" s="118">
        <v>22</v>
      </c>
      <c r="B33" s="184" t="s">
        <v>278</v>
      </c>
      <c r="C33" s="185">
        <v>45374</v>
      </c>
      <c r="D33" s="179"/>
      <c r="E33" s="178"/>
      <c r="F33" s="178"/>
      <c r="G33" s="178" t="s">
        <v>250</v>
      </c>
      <c r="H33" s="178"/>
      <c r="I33" s="129"/>
      <c r="J33" s="178"/>
      <c r="K33" s="178"/>
      <c r="L33" s="178" t="s">
        <v>250</v>
      </c>
      <c r="M33" s="178"/>
      <c r="N33" s="178"/>
      <c r="O33" s="177"/>
      <c r="P33" s="178"/>
      <c r="Q33" s="178"/>
      <c r="R33" s="178"/>
      <c r="S33" s="178"/>
      <c r="T33" s="178"/>
      <c r="U33" s="178"/>
      <c r="V33" s="178"/>
      <c r="W33" s="121"/>
      <c r="X33" s="129"/>
      <c r="Y33" s="129"/>
      <c r="Z33" s="129"/>
      <c r="AA33" s="129" t="s">
        <v>250</v>
      </c>
      <c r="AB33" s="129"/>
      <c r="AC33" s="129"/>
      <c r="AD33" s="129" t="s">
        <v>250</v>
      </c>
      <c r="AE33" s="129"/>
    </row>
    <row r="34" spans="1:32" x14ac:dyDescent="0.25">
      <c r="A34" s="148">
        <v>23</v>
      </c>
      <c r="B34" s="184" t="s">
        <v>279</v>
      </c>
      <c r="C34" s="185">
        <v>45374</v>
      </c>
      <c r="D34" s="179"/>
      <c r="E34" s="178"/>
      <c r="F34" s="178"/>
      <c r="G34" s="178" t="s">
        <v>250</v>
      </c>
      <c r="H34" s="178"/>
      <c r="I34" s="129"/>
      <c r="J34" s="178" t="s">
        <v>250</v>
      </c>
      <c r="K34" s="178"/>
      <c r="L34" s="131"/>
      <c r="M34" s="178"/>
      <c r="N34" s="178"/>
      <c r="O34" s="177"/>
      <c r="P34" s="178"/>
      <c r="Q34" s="178"/>
      <c r="R34" s="178"/>
      <c r="S34" s="178"/>
      <c r="T34" s="178"/>
      <c r="U34" s="178"/>
      <c r="V34" s="178"/>
      <c r="W34" s="121"/>
      <c r="X34" s="129"/>
      <c r="Y34" s="129"/>
      <c r="Z34" s="129"/>
      <c r="AA34" s="129" t="s">
        <v>250</v>
      </c>
      <c r="AB34" s="129"/>
      <c r="AC34" s="129"/>
      <c r="AD34" s="129" t="s">
        <v>250</v>
      </c>
      <c r="AE34" s="129"/>
    </row>
    <row r="35" spans="1:32" hidden="1" x14ac:dyDescent="0.25">
      <c r="A35" s="118">
        <v>24</v>
      </c>
      <c r="B35" s="184" t="s">
        <v>280</v>
      </c>
      <c r="C35" s="185">
        <v>45380</v>
      </c>
      <c r="D35" s="179"/>
      <c r="E35" s="178"/>
      <c r="F35" s="178"/>
      <c r="G35" s="178"/>
      <c r="H35" s="178" t="s">
        <v>250</v>
      </c>
      <c r="I35" s="129"/>
      <c r="J35" s="178"/>
      <c r="K35" s="178"/>
      <c r="L35" s="131"/>
      <c r="M35" s="178"/>
      <c r="N35" s="178"/>
      <c r="O35" s="177"/>
      <c r="P35" s="178" t="s">
        <v>250</v>
      </c>
      <c r="Q35" s="178"/>
      <c r="R35" s="178"/>
      <c r="S35" s="178"/>
      <c r="T35" s="178"/>
      <c r="U35" s="178"/>
      <c r="V35" s="178"/>
      <c r="W35" s="121"/>
      <c r="X35" s="129"/>
      <c r="Y35" s="129"/>
      <c r="Z35" s="129"/>
      <c r="AA35" s="129" t="s">
        <v>250</v>
      </c>
      <c r="AB35" s="129"/>
      <c r="AC35" s="129"/>
      <c r="AD35" s="129" t="s">
        <v>250</v>
      </c>
      <c r="AE35" s="129"/>
      <c r="AF35"/>
    </row>
    <row r="36" spans="1:32" x14ac:dyDescent="0.25">
      <c r="A36" s="118">
        <v>25</v>
      </c>
      <c r="B36" s="184" t="s">
        <v>281</v>
      </c>
      <c r="C36" s="185">
        <v>45382</v>
      </c>
      <c r="D36" s="179"/>
      <c r="E36" s="178"/>
      <c r="F36" s="178"/>
      <c r="G36" s="178" t="s">
        <v>250</v>
      </c>
      <c r="H36" s="178"/>
      <c r="I36" s="129"/>
      <c r="J36" s="178"/>
      <c r="K36" s="178"/>
      <c r="L36" s="131" t="s">
        <v>250</v>
      </c>
      <c r="M36" s="178"/>
      <c r="N36" s="178"/>
      <c r="O36" s="177"/>
      <c r="P36" s="178"/>
      <c r="Q36" s="178"/>
      <c r="R36" s="178"/>
      <c r="S36" s="178"/>
      <c r="T36" s="178"/>
      <c r="U36" s="178"/>
      <c r="V36" s="178"/>
      <c r="W36" s="121"/>
      <c r="X36" s="129"/>
      <c r="Y36" s="129"/>
      <c r="Z36" s="129"/>
      <c r="AA36" s="129" t="s">
        <v>250</v>
      </c>
      <c r="AB36" s="129"/>
      <c r="AC36" s="129"/>
      <c r="AD36" s="129" t="s">
        <v>250</v>
      </c>
      <c r="AE36" s="129"/>
    </row>
    <row r="37" spans="1:32" x14ac:dyDescent="0.25">
      <c r="A37" s="148">
        <v>26</v>
      </c>
      <c r="B37" s="184" t="s">
        <v>282</v>
      </c>
      <c r="C37" s="185">
        <v>45382</v>
      </c>
      <c r="D37" s="179"/>
      <c r="E37" s="178"/>
      <c r="F37" s="178"/>
      <c r="G37" s="178" t="s">
        <v>250</v>
      </c>
      <c r="H37" s="178"/>
      <c r="I37" s="129"/>
      <c r="J37" s="178"/>
      <c r="K37" s="178"/>
      <c r="L37" s="131"/>
      <c r="M37" s="178"/>
      <c r="N37" s="178"/>
      <c r="O37" s="177" t="s">
        <v>250</v>
      </c>
      <c r="P37" s="178"/>
      <c r="Q37" s="178"/>
      <c r="R37" s="178"/>
      <c r="S37" s="178"/>
      <c r="T37" s="178"/>
      <c r="U37" s="178"/>
      <c r="V37" s="178"/>
      <c r="W37" s="121"/>
      <c r="X37" s="129"/>
      <c r="Y37" s="129"/>
      <c r="Z37" s="129"/>
      <c r="AA37" s="129" t="s">
        <v>250</v>
      </c>
      <c r="AB37" s="129"/>
      <c r="AC37" s="129"/>
      <c r="AD37" s="129" t="s">
        <v>250</v>
      </c>
      <c r="AE37" s="129"/>
    </row>
    <row r="38" spans="1:32" hidden="1" x14ac:dyDescent="0.25">
      <c r="A38" s="118">
        <v>27</v>
      </c>
      <c r="B38" s="184" t="s">
        <v>283</v>
      </c>
      <c r="C38" s="185">
        <v>45399</v>
      </c>
      <c r="D38" s="179"/>
      <c r="E38" s="178" t="s">
        <v>250</v>
      </c>
      <c r="F38" s="178"/>
      <c r="G38" s="178"/>
      <c r="H38" s="178"/>
      <c r="I38" s="129"/>
      <c r="J38" s="178"/>
      <c r="K38" s="178"/>
      <c r="L38" s="131"/>
      <c r="M38" s="178"/>
      <c r="N38" s="178"/>
      <c r="O38" s="177" t="s">
        <v>250</v>
      </c>
      <c r="P38" s="178"/>
      <c r="Q38" s="178"/>
      <c r="R38" s="178"/>
      <c r="S38" s="178"/>
      <c r="T38" s="178"/>
      <c r="U38" s="178"/>
      <c r="V38" s="178"/>
      <c r="W38" s="121"/>
      <c r="X38" s="129"/>
      <c r="Y38" s="129"/>
      <c r="Z38" s="129"/>
      <c r="AA38" s="129" t="s">
        <v>250</v>
      </c>
      <c r="AB38" s="129"/>
      <c r="AC38" s="129"/>
      <c r="AD38" s="129" t="s">
        <v>250</v>
      </c>
      <c r="AE38" s="129"/>
      <c r="AF38"/>
    </row>
    <row r="39" spans="1:32" x14ac:dyDescent="0.25">
      <c r="A39" s="118">
        <v>28</v>
      </c>
      <c r="B39" s="184" t="s">
        <v>284</v>
      </c>
      <c r="C39" s="185">
        <v>45399</v>
      </c>
      <c r="D39" s="179"/>
      <c r="E39" s="178"/>
      <c r="F39" s="178"/>
      <c r="G39" s="178" t="s">
        <v>250</v>
      </c>
      <c r="H39" s="178"/>
      <c r="I39" s="129"/>
      <c r="J39" s="178"/>
      <c r="K39" s="178"/>
      <c r="L39" s="131"/>
      <c r="M39" s="178"/>
      <c r="N39" s="178"/>
      <c r="O39" s="177"/>
      <c r="P39" s="178" t="s">
        <v>250</v>
      </c>
      <c r="Q39" s="178"/>
      <c r="R39" s="178"/>
      <c r="S39" s="178"/>
      <c r="T39" s="178"/>
      <c r="U39" s="178"/>
      <c r="V39" s="178"/>
      <c r="W39" s="121"/>
      <c r="X39" s="129"/>
      <c r="Y39" s="129"/>
      <c r="Z39" s="129"/>
      <c r="AA39" s="129" t="s">
        <v>250</v>
      </c>
      <c r="AB39" s="129"/>
      <c r="AC39" s="129"/>
      <c r="AD39" s="129" t="s">
        <v>250</v>
      </c>
      <c r="AE39" s="129"/>
    </row>
    <row r="40" spans="1:32" x14ac:dyDescent="0.25">
      <c r="A40" s="148">
        <v>29</v>
      </c>
      <c r="B40" s="184" t="s">
        <v>285</v>
      </c>
      <c r="C40" s="185">
        <v>45399</v>
      </c>
      <c r="D40" s="179"/>
      <c r="E40" s="178"/>
      <c r="F40" s="178"/>
      <c r="G40" s="178" t="s">
        <v>250</v>
      </c>
      <c r="H40" s="178"/>
      <c r="I40" s="129"/>
      <c r="J40" s="178"/>
      <c r="K40" s="178"/>
      <c r="L40" s="131"/>
      <c r="M40" s="178"/>
      <c r="N40" s="178" t="s">
        <v>250</v>
      </c>
      <c r="O40" s="177"/>
      <c r="P40" s="178"/>
      <c r="Q40" s="178"/>
      <c r="R40" s="178"/>
      <c r="S40" s="178"/>
      <c r="T40" s="178"/>
      <c r="U40" s="178"/>
      <c r="V40" s="178"/>
      <c r="W40" s="121"/>
      <c r="X40" s="129"/>
      <c r="Y40" s="129"/>
      <c r="Z40" s="129"/>
      <c r="AA40" s="129" t="s">
        <v>250</v>
      </c>
      <c r="AB40" s="129"/>
      <c r="AC40" s="129"/>
      <c r="AD40" s="129" t="s">
        <v>250</v>
      </c>
      <c r="AE40" s="129"/>
    </row>
    <row r="41" spans="1:32" hidden="1" x14ac:dyDescent="0.25">
      <c r="A41" s="118">
        <v>30</v>
      </c>
      <c r="B41" s="184" t="s">
        <v>286</v>
      </c>
      <c r="C41" s="185">
        <v>45402</v>
      </c>
      <c r="D41" s="179"/>
      <c r="E41" s="178"/>
      <c r="F41" s="178"/>
      <c r="G41" s="178"/>
      <c r="H41" s="178" t="s">
        <v>250</v>
      </c>
      <c r="I41" s="129"/>
      <c r="J41" s="178"/>
      <c r="K41" s="178"/>
      <c r="L41" s="131"/>
      <c r="M41" s="178"/>
      <c r="N41" s="178"/>
      <c r="O41" s="177" t="s">
        <v>250</v>
      </c>
      <c r="P41" s="178"/>
      <c r="Q41" s="178"/>
      <c r="R41" s="178"/>
      <c r="S41" s="178"/>
      <c r="T41" s="178"/>
      <c r="U41" s="178"/>
      <c r="V41" s="178"/>
      <c r="W41" s="121"/>
      <c r="X41" s="129"/>
      <c r="Y41" s="129"/>
      <c r="Z41" s="129"/>
      <c r="AA41" s="129" t="s">
        <v>250</v>
      </c>
      <c r="AB41" s="129"/>
      <c r="AC41" s="129"/>
      <c r="AD41" s="129" t="s">
        <v>250</v>
      </c>
      <c r="AE41" s="129"/>
      <c r="AF41"/>
    </row>
    <row r="42" spans="1:32" hidden="1" x14ac:dyDescent="0.25">
      <c r="A42" s="118">
        <v>31</v>
      </c>
      <c r="B42" s="184" t="s">
        <v>287</v>
      </c>
      <c r="C42" s="185">
        <v>45403</v>
      </c>
      <c r="D42" s="179"/>
      <c r="E42" s="178" t="s">
        <v>250</v>
      </c>
      <c r="F42" s="178"/>
      <c r="G42" s="178"/>
      <c r="H42" s="178"/>
      <c r="I42" s="129"/>
      <c r="J42" s="178"/>
      <c r="K42" s="178"/>
      <c r="L42" s="178"/>
      <c r="M42" s="178"/>
      <c r="N42" s="178"/>
      <c r="O42" s="177" t="s">
        <v>250</v>
      </c>
      <c r="P42" s="178"/>
      <c r="Q42" s="178"/>
      <c r="R42" s="178"/>
      <c r="S42" s="178"/>
      <c r="T42" s="178"/>
      <c r="U42" s="178"/>
      <c r="V42" s="178"/>
      <c r="W42" s="121"/>
      <c r="X42" s="129"/>
      <c r="Y42" s="129"/>
      <c r="Z42" s="129"/>
      <c r="AA42" s="129" t="s">
        <v>250</v>
      </c>
      <c r="AB42" s="129"/>
      <c r="AC42" s="129"/>
      <c r="AD42" s="129" t="s">
        <v>250</v>
      </c>
      <c r="AE42" s="129"/>
      <c r="AF42"/>
    </row>
    <row r="43" spans="1:32" x14ac:dyDescent="0.25">
      <c r="A43" s="148">
        <v>32</v>
      </c>
      <c r="B43" s="184" t="s">
        <v>288</v>
      </c>
      <c r="C43" s="185">
        <v>45403</v>
      </c>
      <c r="D43" s="179"/>
      <c r="E43" s="178"/>
      <c r="F43" s="178"/>
      <c r="G43" s="178" t="s">
        <v>250</v>
      </c>
      <c r="H43" s="178"/>
      <c r="I43" s="129"/>
      <c r="J43" s="178"/>
      <c r="K43" s="178"/>
      <c r="L43" s="178"/>
      <c r="M43" s="178"/>
      <c r="N43" s="178" t="s">
        <v>250</v>
      </c>
      <c r="O43" s="177"/>
      <c r="P43" s="178"/>
      <c r="Q43" s="178"/>
      <c r="R43" s="178"/>
      <c r="S43" s="178"/>
      <c r="T43" s="178"/>
      <c r="U43" s="178"/>
      <c r="V43" s="178"/>
      <c r="W43" s="121"/>
      <c r="X43" s="129"/>
      <c r="Y43" s="129"/>
      <c r="Z43" s="129"/>
      <c r="AA43" s="129" t="s">
        <v>250</v>
      </c>
      <c r="AB43" s="129"/>
      <c r="AC43" s="129"/>
      <c r="AD43" s="129" t="s">
        <v>250</v>
      </c>
      <c r="AE43" s="129"/>
    </row>
    <row r="44" spans="1:32" hidden="1" x14ac:dyDescent="0.25">
      <c r="A44" s="118">
        <v>33</v>
      </c>
      <c r="B44" s="184" t="s">
        <v>289</v>
      </c>
      <c r="C44" s="185">
        <v>45427</v>
      </c>
      <c r="D44" s="179"/>
      <c r="E44" s="178" t="s">
        <v>250</v>
      </c>
      <c r="F44" s="178"/>
      <c r="G44" s="178"/>
      <c r="H44" s="178"/>
      <c r="I44" s="129"/>
      <c r="J44" s="178"/>
      <c r="K44" s="178"/>
      <c r="L44" s="178"/>
      <c r="M44" s="178"/>
      <c r="N44" s="178"/>
      <c r="O44" s="177" t="s">
        <v>250</v>
      </c>
      <c r="P44" s="178"/>
      <c r="Q44" s="178"/>
      <c r="R44" s="178"/>
      <c r="S44" s="178"/>
      <c r="T44" s="178"/>
      <c r="U44" s="178"/>
      <c r="V44" s="178"/>
      <c r="W44" s="121"/>
      <c r="X44" s="129"/>
      <c r="Y44" s="129"/>
      <c r="Z44" s="129"/>
      <c r="AA44" s="129" t="s">
        <v>250</v>
      </c>
      <c r="AB44" s="129"/>
      <c r="AC44" s="129"/>
      <c r="AD44" s="129" t="s">
        <v>250</v>
      </c>
      <c r="AE44" s="129"/>
      <c r="AF44"/>
    </row>
    <row r="45" spans="1:32" x14ac:dyDescent="0.25">
      <c r="A45" s="118">
        <v>34</v>
      </c>
      <c r="B45" s="184" t="s">
        <v>290</v>
      </c>
      <c r="C45" s="185">
        <v>45434</v>
      </c>
      <c r="D45" s="179"/>
      <c r="E45" s="178"/>
      <c r="F45" s="178"/>
      <c r="G45" s="178" t="s">
        <v>250</v>
      </c>
      <c r="H45" s="178"/>
      <c r="I45" s="129"/>
      <c r="J45" s="178"/>
      <c r="K45" s="178"/>
      <c r="L45" s="178"/>
      <c r="M45" s="178"/>
      <c r="N45" s="178"/>
      <c r="O45" s="177" t="s">
        <v>250</v>
      </c>
      <c r="P45" s="178"/>
      <c r="Q45" s="178"/>
      <c r="R45" s="178"/>
      <c r="S45" s="178"/>
      <c r="T45" s="178"/>
      <c r="U45" s="178"/>
      <c r="V45" s="178"/>
      <c r="W45" s="121"/>
      <c r="X45" s="129"/>
      <c r="Y45" s="129"/>
      <c r="Z45" s="129"/>
      <c r="AA45" s="129" t="s">
        <v>250</v>
      </c>
      <c r="AB45" s="129"/>
      <c r="AC45" s="129"/>
      <c r="AD45" s="129" t="s">
        <v>250</v>
      </c>
      <c r="AE45" s="129"/>
    </row>
    <row r="46" spans="1:32" x14ac:dyDescent="0.25">
      <c r="A46" s="148">
        <v>35</v>
      </c>
      <c r="B46" s="184" t="s">
        <v>291</v>
      </c>
      <c r="C46" s="185">
        <v>45434</v>
      </c>
      <c r="D46" s="179"/>
      <c r="E46" s="132"/>
      <c r="F46" s="132"/>
      <c r="G46" s="132" t="s">
        <v>250</v>
      </c>
      <c r="H46" s="132"/>
      <c r="I46" s="129"/>
      <c r="J46" s="132"/>
      <c r="K46" s="132"/>
      <c r="L46" s="132"/>
      <c r="M46" s="132"/>
      <c r="N46" s="132"/>
      <c r="O46" s="150" t="s">
        <v>250</v>
      </c>
      <c r="P46" s="132"/>
      <c r="Q46" s="132"/>
      <c r="R46" s="132"/>
      <c r="S46" s="132"/>
      <c r="T46" s="132"/>
      <c r="U46" s="132"/>
      <c r="V46" s="132"/>
      <c r="W46" s="121"/>
      <c r="X46" s="129"/>
      <c r="Y46" s="129"/>
      <c r="Z46" s="129"/>
      <c r="AA46" s="129" t="s">
        <v>250</v>
      </c>
      <c r="AB46" s="129"/>
      <c r="AC46" s="129"/>
      <c r="AD46" s="129" t="s">
        <v>250</v>
      </c>
      <c r="AE46" s="129"/>
    </row>
    <row r="47" spans="1:32" x14ac:dyDescent="0.25">
      <c r="A47" s="118">
        <v>36</v>
      </c>
      <c r="B47" s="184" t="s">
        <v>292</v>
      </c>
      <c r="C47" s="185">
        <v>45442</v>
      </c>
      <c r="D47" s="179"/>
      <c r="E47" s="178"/>
      <c r="F47" s="178"/>
      <c r="G47" s="178" t="s">
        <v>250</v>
      </c>
      <c r="H47" s="178"/>
      <c r="I47" s="129"/>
      <c r="J47" s="178"/>
      <c r="K47" s="178"/>
      <c r="L47" s="178"/>
      <c r="M47" s="178"/>
      <c r="N47" s="178"/>
      <c r="O47" s="177" t="s">
        <v>250</v>
      </c>
      <c r="P47" s="178"/>
      <c r="Q47" s="178"/>
      <c r="R47" s="178"/>
      <c r="S47" s="178"/>
      <c r="T47" s="178"/>
      <c r="U47" s="178"/>
      <c r="V47" s="178"/>
      <c r="W47" s="121"/>
      <c r="X47" s="129"/>
      <c r="Y47" s="129"/>
      <c r="Z47" s="129"/>
      <c r="AA47" s="129" t="s">
        <v>250</v>
      </c>
      <c r="AB47" s="129"/>
      <c r="AC47" s="129"/>
      <c r="AD47" s="129" t="s">
        <v>250</v>
      </c>
      <c r="AE47" s="129"/>
    </row>
    <row r="48" spans="1:32" x14ac:dyDescent="0.25">
      <c r="A48" s="118">
        <v>37</v>
      </c>
      <c r="B48" s="184" t="s">
        <v>293</v>
      </c>
      <c r="C48" s="185">
        <v>45443</v>
      </c>
      <c r="D48" s="179"/>
      <c r="E48" s="178"/>
      <c r="F48" s="178"/>
      <c r="G48" s="178" t="s">
        <v>250</v>
      </c>
      <c r="H48" s="178"/>
      <c r="I48" s="129"/>
      <c r="J48" s="178"/>
      <c r="K48" s="178" t="s">
        <v>250</v>
      </c>
      <c r="L48" s="178"/>
      <c r="M48" s="178"/>
      <c r="N48" s="178"/>
      <c r="O48" s="177"/>
      <c r="P48" s="178"/>
      <c r="Q48" s="178"/>
      <c r="R48" s="178"/>
      <c r="S48" s="178"/>
      <c r="T48" s="178"/>
      <c r="U48" s="178"/>
      <c r="V48" s="178"/>
      <c r="W48" s="121"/>
      <c r="X48" s="129"/>
      <c r="Y48" s="129"/>
      <c r="Z48" s="129"/>
      <c r="AA48" s="129" t="s">
        <v>250</v>
      </c>
      <c r="AB48" s="129"/>
      <c r="AC48" s="129"/>
      <c r="AD48" s="129" t="s">
        <v>250</v>
      </c>
      <c r="AE48" s="129"/>
    </row>
    <row r="49" spans="1:32" x14ac:dyDescent="0.25">
      <c r="A49" s="148">
        <v>38</v>
      </c>
      <c r="B49" s="184" t="s">
        <v>294</v>
      </c>
      <c r="C49" s="185">
        <v>45443</v>
      </c>
      <c r="D49" s="179"/>
      <c r="E49" s="178"/>
      <c r="F49" s="178"/>
      <c r="G49" s="178" t="s">
        <v>250</v>
      </c>
      <c r="H49" s="178"/>
      <c r="I49" s="129"/>
      <c r="J49" s="178"/>
      <c r="K49" s="178"/>
      <c r="L49" s="178"/>
      <c r="M49" s="178"/>
      <c r="N49" s="178"/>
      <c r="O49" s="177" t="s">
        <v>250</v>
      </c>
      <c r="P49" s="178"/>
      <c r="Q49" s="178"/>
      <c r="R49" s="178"/>
      <c r="S49" s="178"/>
      <c r="T49" s="178"/>
      <c r="U49" s="178"/>
      <c r="V49" s="178"/>
      <c r="W49" s="121"/>
      <c r="X49" s="129"/>
      <c r="Y49" s="129"/>
      <c r="Z49" s="129"/>
      <c r="AA49" s="129" t="s">
        <v>250</v>
      </c>
      <c r="AB49" s="129"/>
      <c r="AC49" s="129"/>
      <c r="AD49" s="129" t="s">
        <v>250</v>
      </c>
      <c r="AE49" s="129"/>
    </row>
    <row r="50" spans="1:32" x14ac:dyDescent="0.25">
      <c r="A50" s="118">
        <v>39</v>
      </c>
      <c r="B50" s="184" t="s">
        <v>295</v>
      </c>
      <c r="C50" s="185">
        <v>45452</v>
      </c>
      <c r="D50" s="179"/>
      <c r="E50" s="178"/>
      <c r="F50" s="178"/>
      <c r="G50" s="178" t="s">
        <v>250</v>
      </c>
      <c r="H50" s="178"/>
      <c r="I50" s="129"/>
      <c r="J50" s="178"/>
      <c r="K50" s="178"/>
      <c r="L50" s="178"/>
      <c r="M50" s="178"/>
      <c r="N50" s="178"/>
      <c r="O50" s="177" t="s">
        <v>250</v>
      </c>
      <c r="P50" s="178"/>
      <c r="Q50" s="178"/>
      <c r="R50" s="178"/>
      <c r="S50" s="178"/>
      <c r="T50" s="178"/>
      <c r="U50" s="178"/>
      <c r="V50" s="178"/>
      <c r="W50" s="121"/>
      <c r="X50" s="129"/>
      <c r="Y50" s="129"/>
      <c r="Z50" s="129"/>
      <c r="AA50" s="129" t="s">
        <v>250</v>
      </c>
      <c r="AB50" s="129"/>
      <c r="AC50" s="129"/>
      <c r="AD50" s="129" t="s">
        <v>250</v>
      </c>
      <c r="AE50" s="129"/>
    </row>
    <row r="51" spans="1:32" hidden="1" x14ac:dyDescent="0.25">
      <c r="A51" s="118">
        <v>40</v>
      </c>
      <c r="B51" s="184" t="s">
        <v>296</v>
      </c>
      <c r="C51" s="185">
        <v>45452</v>
      </c>
      <c r="D51" s="179"/>
      <c r="E51" s="178"/>
      <c r="F51" s="178"/>
      <c r="G51" s="178"/>
      <c r="H51" s="178" t="s">
        <v>250</v>
      </c>
      <c r="I51" s="129"/>
      <c r="J51" s="178"/>
      <c r="K51" s="178"/>
      <c r="L51" s="178"/>
      <c r="M51" s="178"/>
      <c r="N51" s="178"/>
      <c r="O51" s="177" t="s">
        <v>250</v>
      </c>
      <c r="P51" s="178"/>
      <c r="Q51" s="178"/>
      <c r="R51" s="178"/>
      <c r="S51" s="178"/>
      <c r="T51" s="178"/>
      <c r="U51" s="178"/>
      <c r="V51" s="178"/>
      <c r="W51" s="121"/>
      <c r="X51" s="129"/>
      <c r="Y51" s="129"/>
      <c r="Z51" s="129"/>
      <c r="AA51" s="129" t="s">
        <v>250</v>
      </c>
      <c r="AB51" s="129"/>
      <c r="AC51" s="129"/>
      <c r="AD51" s="129" t="s">
        <v>250</v>
      </c>
      <c r="AE51" s="129"/>
      <c r="AF51"/>
    </row>
    <row r="52" spans="1:32" x14ac:dyDescent="0.25">
      <c r="A52" s="148">
        <v>41</v>
      </c>
      <c r="B52" s="184" t="s">
        <v>297</v>
      </c>
      <c r="C52" s="185">
        <v>45457</v>
      </c>
      <c r="D52" s="179"/>
      <c r="E52" s="178"/>
      <c r="F52" s="178"/>
      <c r="G52" s="178" t="s">
        <v>250</v>
      </c>
      <c r="H52" s="178"/>
      <c r="I52" s="129"/>
      <c r="J52" s="178"/>
      <c r="K52" s="178"/>
      <c r="L52" s="178"/>
      <c r="M52" s="178"/>
      <c r="N52" s="178"/>
      <c r="O52" s="177"/>
      <c r="P52" s="178" t="s">
        <v>250</v>
      </c>
      <c r="Q52" s="178"/>
      <c r="R52" s="178"/>
      <c r="S52" s="178"/>
      <c r="T52" s="178"/>
      <c r="U52" s="178"/>
      <c r="V52" s="178"/>
      <c r="W52" s="121"/>
      <c r="X52" s="129"/>
      <c r="Y52" s="129"/>
      <c r="Z52" s="129"/>
      <c r="AA52" s="129" t="s">
        <v>250</v>
      </c>
      <c r="AB52" s="129"/>
      <c r="AC52" s="129"/>
      <c r="AD52" s="129" t="s">
        <v>250</v>
      </c>
      <c r="AE52" s="129"/>
    </row>
    <row r="53" spans="1:32" x14ac:dyDescent="0.25">
      <c r="A53" s="118">
        <v>42</v>
      </c>
      <c r="B53" s="184" t="s">
        <v>298</v>
      </c>
      <c r="C53" s="185">
        <v>45458</v>
      </c>
      <c r="D53" s="179"/>
      <c r="E53" s="178"/>
      <c r="F53" s="178"/>
      <c r="G53" s="178" t="s">
        <v>250</v>
      </c>
      <c r="H53" s="178"/>
      <c r="I53" s="129"/>
      <c r="J53" s="178"/>
      <c r="K53" s="178"/>
      <c r="L53" s="178"/>
      <c r="M53" s="178"/>
      <c r="N53" s="178"/>
      <c r="O53" s="177" t="s">
        <v>250</v>
      </c>
      <c r="P53" s="178"/>
      <c r="Q53" s="178"/>
      <c r="R53" s="178"/>
      <c r="S53" s="178"/>
      <c r="T53" s="178"/>
      <c r="U53" s="178"/>
      <c r="V53" s="178"/>
      <c r="W53" s="121"/>
      <c r="X53" s="129"/>
      <c r="Y53" s="129"/>
      <c r="Z53" s="129"/>
      <c r="AA53" s="129" t="s">
        <v>250</v>
      </c>
      <c r="AB53" s="129"/>
      <c r="AC53" s="129"/>
      <c r="AD53" s="129" t="s">
        <v>250</v>
      </c>
      <c r="AE53" s="129"/>
    </row>
    <row r="54" spans="1:32" x14ac:dyDescent="0.25">
      <c r="A54" s="118">
        <v>43</v>
      </c>
      <c r="B54" s="184" t="s">
        <v>299</v>
      </c>
      <c r="C54" s="185">
        <v>45458</v>
      </c>
      <c r="D54" s="179"/>
      <c r="E54" s="178"/>
      <c r="F54" s="178"/>
      <c r="G54" s="178" t="s">
        <v>250</v>
      </c>
      <c r="H54" s="178"/>
      <c r="I54" s="129"/>
      <c r="J54" s="178"/>
      <c r="K54" s="178"/>
      <c r="L54" s="178" t="s">
        <v>250</v>
      </c>
      <c r="M54" s="178"/>
      <c r="N54" s="178"/>
      <c r="O54" s="177"/>
      <c r="P54" s="178"/>
      <c r="Q54" s="178"/>
      <c r="R54" s="178"/>
      <c r="S54" s="178"/>
      <c r="T54" s="178"/>
      <c r="U54" s="178"/>
      <c r="V54" s="178"/>
      <c r="W54" s="121"/>
      <c r="X54" s="129"/>
      <c r="Y54" s="129"/>
      <c r="Z54" s="129"/>
      <c r="AA54" s="129" t="s">
        <v>250</v>
      </c>
      <c r="AB54" s="129"/>
      <c r="AC54" s="129"/>
      <c r="AD54" s="129" t="s">
        <v>250</v>
      </c>
      <c r="AE54" s="129"/>
    </row>
    <row r="55" spans="1:32" x14ac:dyDescent="0.25">
      <c r="A55" s="148">
        <v>44</v>
      </c>
      <c r="B55" s="184" t="s">
        <v>300</v>
      </c>
      <c r="C55" s="185">
        <v>45462</v>
      </c>
      <c r="D55" s="179"/>
      <c r="E55" s="178"/>
      <c r="F55" s="178"/>
      <c r="G55" s="178" t="s">
        <v>250</v>
      </c>
      <c r="H55" s="178"/>
      <c r="I55" s="129"/>
      <c r="J55" s="178"/>
      <c r="K55" s="178"/>
      <c r="L55" s="178"/>
      <c r="M55" s="178"/>
      <c r="N55" s="178"/>
      <c r="O55" s="177" t="s">
        <v>250</v>
      </c>
      <c r="P55" s="178"/>
      <c r="Q55" s="178"/>
      <c r="R55" s="178"/>
      <c r="S55" s="178"/>
      <c r="T55" s="178"/>
      <c r="U55" s="178"/>
      <c r="V55" s="178"/>
      <c r="W55" s="121"/>
      <c r="X55" s="129"/>
      <c r="Y55" s="129"/>
      <c r="Z55" s="129"/>
      <c r="AA55" s="129" t="s">
        <v>250</v>
      </c>
      <c r="AB55" s="129"/>
      <c r="AC55" s="129"/>
      <c r="AD55" s="129" t="s">
        <v>250</v>
      </c>
      <c r="AE55" s="129"/>
    </row>
    <row r="56" spans="1:32" x14ac:dyDescent="0.25">
      <c r="A56" s="118">
        <v>45</v>
      </c>
      <c r="B56" s="184" t="s">
        <v>301</v>
      </c>
      <c r="C56" s="185">
        <v>45464</v>
      </c>
      <c r="D56" s="179"/>
      <c r="E56" s="178"/>
      <c r="F56" s="178"/>
      <c r="G56" s="178" t="s">
        <v>250</v>
      </c>
      <c r="H56" s="178"/>
      <c r="I56" s="129"/>
      <c r="J56" s="178"/>
      <c r="K56" s="178"/>
      <c r="L56" s="178"/>
      <c r="M56" s="178"/>
      <c r="N56" s="178" t="s">
        <v>250</v>
      </c>
      <c r="O56" s="177"/>
      <c r="P56" s="178"/>
      <c r="Q56" s="178"/>
      <c r="R56" s="178"/>
      <c r="S56" s="178"/>
      <c r="T56" s="178"/>
      <c r="U56" s="178"/>
      <c r="V56" s="178"/>
      <c r="W56" s="121"/>
      <c r="X56" s="129"/>
      <c r="Y56" s="129"/>
      <c r="Z56" s="129"/>
      <c r="AA56" s="129" t="s">
        <v>250</v>
      </c>
      <c r="AB56" s="129"/>
      <c r="AC56" s="129"/>
      <c r="AD56" s="129" t="s">
        <v>250</v>
      </c>
      <c r="AE56" s="129"/>
    </row>
    <row r="57" spans="1:32" x14ac:dyDescent="0.25">
      <c r="A57" s="118">
        <v>46</v>
      </c>
      <c r="B57" s="184" t="s">
        <v>302</v>
      </c>
      <c r="C57" s="185">
        <v>45480</v>
      </c>
      <c r="D57" s="179"/>
      <c r="E57" s="178"/>
      <c r="F57" s="178"/>
      <c r="G57" s="178" t="s">
        <v>250</v>
      </c>
      <c r="H57" s="178"/>
      <c r="I57" s="129"/>
      <c r="J57" s="178"/>
      <c r="K57" s="178"/>
      <c r="L57" s="178"/>
      <c r="M57" s="178"/>
      <c r="N57" s="178"/>
      <c r="O57" s="177"/>
      <c r="P57" s="178" t="s">
        <v>250</v>
      </c>
      <c r="Q57" s="178"/>
      <c r="R57" s="178"/>
      <c r="S57" s="178"/>
      <c r="T57" s="178"/>
      <c r="U57" s="178"/>
      <c r="V57" s="178"/>
      <c r="W57" s="121"/>
      <c r="X57" s="129"/>
      <c r="Y57" s="129"/>
      <c r="Z57" s="129"/>
      <c r="AA57" s="129" t="s">
        <v>250</v>
      </c>
      <c r="AB57" s="129"/>
      <c r="AC57" s="129"/>
      <c r="AD57" s="129" t="s">
        <v>250</v>
      </c>
      <c r="AE57" s="129"/>
    </row>
    <row r="58" spans="1:32" x14ac:dyDescent="0.25">
      <c r="A58" s="148">
        <v>47</v>
      </c>
      <c r="B58" s="184" t="s">
        <v>303</v>
      </c>
      <c r="C58" s="185">
        <v>45483</v>
      </c>
      <c r="D58" s="179"/>
      <c r="E58" s="178"/>
      <c r="F58" s="178"/>
      <c r="G58" s="178" t="s">
        <v>250</v>
      </c>
      <c r="H58" s="178"/>
      <c r="I58" s="129"/>
      <c r="J58" s="178"/>
      <c r="K58" s="178"/>
      <c r="L58" s="178" t="s">
        <v>250</v>
      </c>
      <c r="M58" s="178"/>
      <c r="N58" s="178"/>
      <c r="O58" s="177"/>
      <c r="P58" s="178"/>
      <c r="Q58" s="178"/>
      <c r="R58" s="178"/>
      <c r="S58" s="178"/>
      <c r="T58" s="178"/>
      <c r="U58" s="178"/>
      <c r="V58" s="178"/>
      <c r="W58" s="121"/>
      <c r="X58" s="129"/>
      <c r="Y58" s="129"/>
      <c r="Z58" s="129"/>
      <c r="AA58" s="129" t="s">
        <v>250</v>
      </c>
      <c r="AB58" s="129"/>
      <c r="AC58" s="129"/>
      <c r="AD58" s="129" t="s">
        <v>250</v>
      </c>
      <c r="AE58" s="129"/>
    </row>
    <row r="59" spans="1:32" x14ac:dyDescent="0.25">
      <c r="A59" s="118">
        <v>48</v>
      </c>
      <c r="B59" s="184" t="s">
        <v>304</v>
      </c>
      <c r="C59" s="185">
        <v>45486</v>
      </c>
      <c r="D59" s="179"/>
      <c r="E59" s="178"/>
      <c r="F59" s="178"/>
      <c r="G59" s="178" t="s">
        <v>250</v>
      </c>
      <c r="H59" s="178"/>
      <c r="I59" s="129"/>
      <c r="J59" s="178"/>
      <c r="K59" s="178"/>
      <c r="L59" s="178"/>
      <c r="M59" s="178"/>
      <c r="N59" s="178"/>
      <c r="O59" s="177" t="s">
        <v>250</v>
      </c>
      <c r="P59" s="178"/>
      <c r="Q59" s="178"/>
      <c r="R59" s="178"/>
      <c r="S59" s="178"/>
      <c r="T59" s="178"/>
      <c r="U59" s="178"/>
      <c r="V59" s="178"/>
      <c r="W59" s="121"/>
      <c r="X59" s="129"/>
      <c r="Y59" s="129"/>
      <c r="Z59" s="129"/>
      <c r="AA59" s="129" t="s">
        <v>250</v>
      </c>
      <c r="AB59" s="129"/>
      <c r="AC59" s="129"/>
      <c r="AD59" s="129" t="s">
        <v>250</v>
      </c>
      <c r="AE59" s="129"/>
    </row>
    <row r="60" spans="1:32" x14ac:dyDescent="0.25">
      <c r="A60" s="118">
        <v>49</v>
      </c>
      <c r="B60" s="184" t="s">
        <v>305</v>
      </c>
      <c r="C60" s="185">
        <v>45491</v>
      </c>
      <c r="D60" s="179"/>
      <c r="E60" s="178"/>
      <c r="F60" s="178"/>
      <c r="G60" s="178" t="s">
        <v>250</v>
      </c>
      <c r="H60" s="178"/>
      <c r="I60" s="129"/>
      <c r="J60" s="178"/>
      <c r="K60" s="178"/>
      <c r="L60" s="178" t="s">
        <v>250</v>
      </c>
      <c r="M60" s="178"/>
      <c r="N60" s="178"/>
      <c r="O60" s="177"/>
      <c r="P60" s="178"/>
      <c r="Q60" s="178"/>
      <c r="R60" s="178"/>
      <c r="S60" s="178"/>
      <c r="T60" s="178"/>
      <c r="U60" s="178"/>
      <c r="V60" s="178"/>
      <c r="W60" s="121"/>
      <c r="X60" s="129"/>
      <c r="Y60" s="129"/>
      <c r="Z60" s="129"/>
      <c r="AA60" s="129" t="s">
        <v>250</v>
      </c>
      <c r="AB60" s="129"/>
      <c r="AC60" s="129"/>
      <c r="AD60" s="129" t="s">
        <v>250</v>
      </c>
      <c r="AE60" s="129"/>
    </row>
    <row r="61" spans="1:32" x14ac:dyDescent="0.25">
      <c r="A61" s="148">
        <v>50</v>
      </c>
      <c r="B61" s="184" t="s">
        <v>306</v>
      </c>
      <c r="C61" s="185">
        <v>45493</v>
      </c>
      <c r="D61" s="179"/>
      <c r="E61" s="178"/>
      <c r="F61" s="178"/>
      <c r="G61" s="178" t="s">
        <v>250</v>
      </c>
      <c r="H61" s="178"/>
      <c r="I61" s="129"/>
      <c r="J61" s="178"/>
      <c r="K61" s="178"/>
      <c r="L61" s="178"/>
      <c r="M61" s="178"/>
      <c r="N61" s="178"/>
      <c r="O61" s="177" t="s">
        <v>250</v>
      </c>
      <c r="P61" s="178"/>
      <c r="Q61" s="178"/>
      <c r="R61" s="178"/>
      <c r="S61" s="178"/>
      <c r="T61" s="178"/>
      <c r="U61" s="178"/>
      <c r="V61" s="178"/>
      <c r="W61" s="121"/>
      <c r="X61" s="129"/>
      <c r="Y61" s="129"/>
      <c r="Z61" s="129"/>
      <c r="AA61" s="129" t="s">
        <v>250</v>
      </c>
      <c r="AB61" s="129"/>
      <c r="AC61" s="129"/>
      <c r="AD61" s="129" t="s">
        <v>250</v>
      </c>
      <c r="AE61" s="129"/>
    </row>
    <row r="62" spans="1:32" x14ac:dyDescent="0.25">
      <c r="A62" s="118">
        <v>51</v>
      </c>
      <c r="B62" s="184" t="s">
        <v>307</v>
      </c>
      <c r="C62" s="185">
        <v>45499</v>
      </c>
      <c r="D62" s="179"/>
      <c r="E62" s="178"/>
      <c r="F62" s="178"/>
      <c r="G62" s="178" t="s">
        <v>250</v>
      </c>
      <c r="H62" s="178"/>
      <c r="I62" s="129"/>
      <c r="J62" s="178"/>
      <c r="K62" s="178"/>
      <c r="L62" s="178"/>
      <c r="M62" s="178"/>
      <c r="N62" s="178"/>
      <c r="O62" s="177" t="s">
        <v>250</v>
      </c>
      <c r="P62" s="178"/>
      <c r="Q62" s="178"/>
      <c r="R62" s="178"/>
      <c r="S62" s="178"/>
      <c r="T62" s="178"/>
      <c r="U62" s="178"/>
      <c r="V62" s="178"/>
      <c r="W62" s="121"/>
      <c r="X62" s="129"/>
      <c r="Y62" s="129"/>
      <c r="Z62" s="129"/>
      <c r="AA62" s="129" t="s">
        <v>250</v>
      </c>
      <c r="AB62" s="129"/>
      <c r="AC62" s="129"/>
      <c r="AD62" s="129" t="s">
        <v>250</v>
      </c>
      <c r="AE62" s="129"/>
    </row>
    <row r="63" spans="1:32" x14ac:dyDescent="0.25">
      <c r="A63" s="118">
        <v>52</v>
      </c>
      <c r="B63" s="184" t="s">
        <v>308</v>
      </c>
      <c r="C63" s="185">
        <v>45499</v>
      </c>
      <c r="D63" s="179"/>
      <c r="E63" s="178"/>
      <c r="F63" s="178"/>
      <c r="G63" s="178" t="s">
        <v>250</v>
      </c>
      <c r="H63" s="178"/>
      <c r="I63" s="129"/>
      <c r="J63" s="178"/>
      <c r="K63" s="178"/>
      <c r="L63" s="178"/>
      <c r="M63" s="178"/>
      <c r="N63" s="178"/>
      <c r="O63" s="177" t="s">
        <v>250</v>
      </c>
      <c r="P63" s="178"/>
      <c r="Q63" s="178"/>
      <c r="R63" s="178"/>
      <c r="S63" s="178"/>
      <c r="T63" s="178"/>
      <c r="U63" s="178"/>
      <c r="V63" s="178"/>
      <c r="W63" s="121"/>
      <c r="X63" s="129"/>
      <c r="Y63" s="129"/>
      <c r="Z63" s="129"/>
      <c r="AA63" s="129" t="s">
        <v>250</v>
      </c>
      <c r="AB63" s="129"/>
      <c r="AC63" s="129"/>
      <c r="AD63" s="129" t="s">
        <v>250</v>
      </c>
      <c r="AE63" s="129"/>
    </row>
    <row r="64" spans="1:32" hidden="1" x14ac:dyDescent="0.25">
      <c r="A64" s="148">
        <v>53</v>
      </c>
      <c r="B64" s="184" t="s">
        <v>309</v>
      </c>
      <c r="C64" s="185">
        <v>45505</v>
      </c>
      <c r="D64" s="179"/>
      <c r="E64" s="178"/>
      <c r="F64" s="178"/>
      <c r="G64" s="178"/>
      <c r="H64" s="178" t="s">
        <v>250</v>
      </c>
      <c r="I64" s="129"/>
      <c r="J64" s="178"/>
      <c r="K64" s="178"/>
      <c r="L64" s="178"/>
      <c r="M64" s="178"/>
      <c r="N64" s="178"/>
      <c r="O64" s="177" t="s">
        <v>250</v>
      </c>
      <c r="P64" s="178"/>
      <c r="Q64" s="178"/>
      <c r="R64" s="178"/>
      <c r="S64" s="178"/>
      <c r="T64" s="178"/>
      <c r="U64" s="178"/>
      <c r="V64" s="178"/>
      <c r="W64" s="121"/>
      <c r="X64" s="129"/>
      <c r="Y64" s="129"/>
      <c r="Z64" s="129"/>
      <c r="AA64" s="129" t="s">
        <v>250</v>
      </c>
      <c r="AB64" s="129"/>
      <c r="AC64" s="129"/>
      <c r="AD64" s="129" t="s">
        <v>250</v>
      </c>
      <c r="AE64" s="129"/>
      <c r="AF64"/>
    </row>
    <row r="65" spans="1:33" x14ac:dyDescent="0.25">
      <c r="A65" s="118">
        <v>54</v>
      </c>
      <c r="B65" s="184" t="s">
        <v>310</v>
      </c>
      <c r="C65" s="185">
        <v>45506</v>
      </c>
      <c r="D65" s="179"/>
      <c r="E65" s="178"/>
      <c r="F65" s="178"/>
      <c r="G65" s="178" t="s">
        <v>250</v>
      </c>
      <c r="H65" s="178"/>
      <c r="I65" s="129"/>
      <c r="J65" s="178"/>
      <c r="K65" s="178"/>
      <c r="L65" s="178" t="s">
        <v>250</v>
      </c>
      <c r="M65" s="178"/>
      <c r="N65" s="178"/>
      <c r="O65" s="177"/>
      <c r="P65" s="178"/>
      <c r="Q65" s="178"/>
      <c r="R65" s="178"/>
      <c r="S65" s="178"/>
      <c r="T65" s="178"/>
      <c r="U65" s="178"/>
      <c r="V65" s="178"/>
      <c r="W65" s="121"/>
      <c r="X65" s="129"/>
      <c r="Y65" s="129"/>
      <c r="Z65" s="129"/>
      <c r="AA65" s="129" t="s">
        <v>250</v>
      </c>
      <c r="AB65" s="129"/>
      <c r="AC65" s="129"/>
      <c r="AD65" s="129" t="s">
        <v>250</v>
      </c>
      <c r="AE65" s="129"/>
    </row>
    <row r="66" spans="1:33" x14ac:dyDescent="0.25">
      <c r="A66" s="118">
        <v>55</v>
      </c>
      <c r="B66" s="184" t="s">
        <v>311</v>
      </c>
      <c r="C66" s="185">
        <v>45506</v>
      </c>
      <c r="D66" s="179"/>
      <c r="E66" s="178"/>
      <c r="F66" s="178"/>
      <c r="G66" s="178" t="s">
        <v>250</v>
      </c>
      <c r="H66" s="178"/>
      <c r="I66" s="129"/>
      <c r="J66" s="178"/>
      <c r="K66" s="178"/>
      <c r="L66" s="178"/>
      <c r="M66" s="178"/>
      <c r="N66" s="178"/>
      <c r="O66" s="177" t="s">
        <v>250</v>
      </c>
      <c r="P66" s="178"/>
      <c r="Q66" s="178"/>
      <c r="R66" s="178"/>
      <c r="S66" s="178"/>
      <c r="T66" s="178"/>
      <c r="U66" s="178"/>
      <c r="V66" s="178"/>
      <c r="W66" s="121"/>
      <c r="X66" s="129"/>
      <c r="Y66" s="129"/>
      <c r="Z66" s="129"/>
      <c r="AA66" s="129" t="s">
        <v>250</v>
      </c>
      <c r="AB66" s="129"/>
      <c r="AC66" s="129"/>
      <c r="AD66" s="129" t="s">
        <v>250</v>
      </c>
      <c r="AE66" s="129"/>
    </row>
    <row r="67" spans="1:33" x14ac:dyDescent="0.25">
      <c r="A67" s="148">
        <v>56</v>
      </c>
      <c r="B67" s="184" t="s">
        <v>312</v>
      </c>
      <c r="C67" s="185">
        <v>45512</v>
      </c>
      <c r="D67" s="179"/>
      <c r="E67" s="178"/>
      <c r="F67" s="178"/>
      <c r="G67" s="178" t="s">
        <v>250</v>
      </c>
      <c r="H67" s="178"/>
      <c r="I67" s="129"/>
      <c r="J67" s="178"/>
      <c r="K67" s="178"/>
      <c r="L67" s="178"/>
      <c r="M67" s="178"/>
      <c r="N67" s="178"/>
      <c r="O67" s="177" t="s">
        <v>250</v>
      </c>
      <c r="P67" s="178"/>
      <c r="Q67" s="178"/>
      <c r="R67" s="178"/>
      <c r="S67" s="178"/>
      <c r="T67" s="178"/>
      <c r="U67" s="178"/>
      <c r="V67" s="178"/>
      <c r="W67" s="121"/>
      <c r="X67" s="129"/>
      <c r="Y67" s="129"/>
      <c r="Z67" s="129"/>
      <c r="AA67" s="129" t="s">
        <v>250</v>
      </c>
      <c r="AB67" s="129"/>
      <c r="AC67" s="129"/>
      <c r="AD67" s="129" t="s">
        <v>250</v>
      </c>
      <c r="AE67" s="129"/>
    </row>
    <row r="68" spans="1:33" hidden="1" x14ac:dyDescent="0.25">
      <c r="A68" s="118">
        <v>57</v>
      </c>
      <c r="B68" s="184" t="s">
        <v>313</v>
      </c>
      <c r="C68" s="185">
        <v>45514</v>
      </c>
      <c r="D68" s="179"/>
      <c r="E68" s="178" t="s">
        <v>250</v>
      </c>
      <c r="F68" s="178"/>
      <c r="G68" s="178"/>
      <c r="H68" s="178"/>
      <c r="I68" s="129"/>
      <c r="J68" s="178"/>
      <c r="K68" s="178"/>
      <c r="L68" s="178"/>
      <c r="M68" s="178"/>
      <c r="N68" s="178"/>
      <c r="O68" s="177" t="s">
        <v>250</v>
      </c>
      <c r="P68" s="178"/>
      <c r="Q68" s="178"/>
      <c r="R68" s="178"/>
      <c r="S68" s="178"/>
      <c r="T68" s="178"/>
      <c r="U68" s="178"/>
      <c r="V68" s="178"/>
      <c r="W68" s="121"/>
      <c r="X68" s="129"/>
      <c r="Y68" s="129"/>
      <c r="Z68" s="129"/>
      <c r="AA68" s="129" t="s">
        <v>250</v>
      </c>
      <c r="AB68" s="129"/>
      <c r="AC68" s="129"/>
      <c r="AD68" s="129" t="s">
        <v>250</v>
      </c>
      <c r="AE68" s="129"/>
      <c r="AF68"/>
    </row>
    <row r="69" spans="1:33" x14ac:dyDescent="0.25">
      <c r="A69" s="118">
        <v>58</v>
      </c>
      <c r="B69" s="184" t="s">
        <v>314</v>
      </c>
      <c r="C69" s="185">
        <v>45518</v>
      </c>
      <c r="D69" s="179"/>
      <c r="E69" s="178"/>
      <c r="F69" s="178"/>
      <c r="G69" s="178" t="s">
        <v>250</v>
      </c>
      <c r="H69" s="178"/>
      <c r="I69" s="129"/>
      <c r="J69" s="178"/>
      <c r="K69" s="178"/>
      <c r="L69" s="178"/>
      <c r="M69" s="178"/>
      <c r="N69" s="178"/>
      <c r="O69" s="177" t="s">
        <v>250</v>
      </c>
      <c r="P69" s="178"/>
      <c r="Q69" s="178"/>
      <c r="R69" s="178"/>
      <c r="S69" s="178"/>
      <c r="T69" s="178"/>
      <c r="U69" s="178"/>
      <c r="V69" s="178"/>
      <c r="W69" s="121"/>
      <c r="X69" s="129"/>
      <c r="Y69" s="129"/>
      <c r="Z69" s="129"/>
      <c r="AA69" s="129" t="s">
        <v>250</v>
      </c>
      <c r="AB69" s="129"/>
      <c r="AC69" s="129"/>
      <c r="AD69" s="129" t="s">
        <v>250</v>
      </c>
      <c r="AE69" s="129"/>
    </row>
    <row r="70" spans="1:33" x14ac:dyDescent="0.25">
      <c r="A70" s="148">
        <v>59</v>
      </c>
      <c r="B70" s="184" t="s">
        <v>315</v>
      </c>
      <c r="C70" s="185">
        <v>45532</v>
      </c>
      <c r="D70" s="179"/>
      <c r="E70" s="178"/>
      <c r="F70" s="178"/>
      <c r="G70" s="178" t="s">
        <v>250</v>
      </c>
      <c r="H70" s="178"/>
      <c r="I70" s="129"/>
      <c r="J70" s="178"/>
      <c r="K70" s="178"/>
      <c r="L70" s="178" t="s">
        <v>250</v>
      </c>
      <c r="M70" s="178"/>
      <c r="N70" s="178"/>
      <c r="O70" s="177"/>
      <c r="P70" s="178"/>
      <c r="Q70" s="178"/>
      <c r="R70" s="178"/>
      <c r="S70" s="178"/>
      <c r="T70" s="178"/>
      <c r="U70" s="178"/>
      <c r="V70" s="178"/>
      <c r="W70" s="121"/>
      <c r="X70" s="129"/>
      <c r="Y70" s="129"/>
      <c r="Z70" s="129"/>
      <c r="AA70" s="129" t="s">
        <v>250</v>
      </c>
      <c r="AB70" s="129"/>
      <c r="AC70" s="129"/>
      <c r="AD70" s="129" t="s">
        <v>250</v>
      </c>
      <c r="AE70" s="129"/>
    </row>
    <row r="71" spans="1:33" x14ac:dyDescent="0.25">
      <c r="A71" s="118">
        <v>60</v>
      </c>
      <c r="B71" s="184" t="s">
        <v>316</v>
      </c>
      <c r="C71" s="185">
        <v>45539</v>
      </c>
      <c r="D71" s="179"/>
      <c r="E71" s="178"/>
      <c r="F71" s="178"/>
      <c r="G71" s="178" t="s">
        <v>250</v>
      </c>
      <c r="H71" s="178"/>
      <c r="I71" s="129"/>
      <c r="J71" s="178"/>
      <c r="K71" s="178"/>
      <c r="L71" s="178"/>
      <c r="M71" s="178"/>
      <c r="N71" s="178"/>
      <c r="O71" s="177" t="s">
        <v>250</v>
      </c>
      <c r="P71" s="178"/>
      <c r="Q71" s="178"/>
      <c r="R71" s="178"/>
      <c r="S71" s="178"/>
      <c r="T71" s="178"/>
      <c r="U71" s="178"/>
      <c r="V71" s="178"/>
      <c r="W71" s="121"/>
      <c r="X71" s="129"/>
      <c r="Y71" s="129"/>
      <c r="Z71" s="129"/>
      <c r="AA71" s="129" t="s">
        <v>250</v>
      </c>
      <c r="AB71" s="129"/>
      <c r="AC71" s="129"/>
      <c r="AD71" s="129" t="s">
        <v>250</v>
      </c>
      <c r="AE71" s="129"/>
    </row>
    <row r="72" spans="1:33" hidden="1" x14ac:dyDescent="0.25">
      <c r="A72" s="118">
        <v>61</v>
      </c>
      <c r="B72" s="184" t="s">
        <v>317</v>
      </c>
      <c r="C72" s="185">
        <v>45547</v>
      </c>
      <c r="D72" s="179"/>
      <c r="E72" s="178"/>
      <c r="F72" s="178"/>
      <c r="G72" s="178"/>
      <c r="H72" s="178" t="s">
        <v>250</v>
      </c>
      <c r="I72" s="129"/>
      <c r="J72" s="178"/>
      <c r="K72" s="178"/>
      <c r="L72" s="178"/>
      <c r="M72" s="178"/>
      <c r="N72" s="178"/>
      <c r="O72" s="177"/>
      <c r="P72" s="178" t="s">
        <v>250</v>
      </c>
      <c r="Q72" s="178"/>
      <c r="R72" s="178"/>
      <c r="S72" s="178"/>
      <c r="T72" s="178"/>
      <c r="U72" s="178"/>
      <c r="V72" s="178"/>
      <c r="W72" s="121"/>
      <c r="X72" s="129"/>
      <c r="Y72" s="129"/>
      <c r="Z72" s="129"/>
      <c r="AA72" s="129" t="s">
        <v>250</v>
      </c>
      <c r="AB72" s="129"/>
      <c r="AC72" s="129"/>
      <c r="AD72" s="129" t="s">
        <v>250</v>
      </c>
      <c r="AE72" s="129"/>
      <c r="AF72" s="123"/>
      <c r="AG72" s="124"/>
    </row>
    <row r="73" spans="1:33" x14ac:dyDescent="0.25">
      <c r="A73" s="148">
        <v>62</v>
      </c>
      <c r="B73" s="184" t="s">
        <v>318</v>
      </c>
      <c r="C73" s="185">
        <v>45550</v>
      </c>
      <c r="D73" s="179"/>
      <c r="E73" s="178"/>
      <c r="F73" s="177"/>
      <c r="G73" s="177" t="s">
        <v>250</v>
      </c>
      <c r="H73" s="177"/>
      <c r="I73" s="129"/>
      <c r="J73" s="177"/>
      <c r="K73" s="177"/>
      <c r="L73" s="177"/>
      <c r="M73" s="177"/>
      <c r="N73" s="177"/>
      <c r="O73" s="177" t="s">
        <v>250</v>
      </c>
      <c r="P73" s="177"/>
      <c r="Q73" s="178"/>
      <c r="R73" s="178"/>
      <c r="S73" s="178"/>
      <c r="T73" s="178"/>
      <c r="U73" s="178"/>
      <c r="V73" s="178"/>
      <c r="W73" s="121"/>
      <c r="X73" s="129"/>
      <c r="Y73" s="129"/>
      <c r="Z73" s="129"/>
      <c r="AA73" s="129" t="s">
        <v>250</v>
      </c>
      <c r="AB73" s="129"/>
      <c r="AC73" s="129"/>
      <c r="AD73" s="129" t="s">
        <v>250</v>
      </c>
      <c r="AE73" s="129"/>
      <c r="AG73" s="124"/>
    </row>
    <row r="74" spans="1:33" x14ac:dyDescent="0.25">
      <c r="A74" s="118">
        <v>63</v>
      </c>
      <c r="B74" s="184" t="s">
        <v>319</v>
      </c>
      <c r="C74" s="185">
        <v>45560</v>
      </c>
      <c r="D74" s="179"/>
      <c r="E74" s="177"/>
      <c r="F74" s="177"/>
      <c r="G74" s="177" t="s">
        <v>250</v>
      </c>
      <c r="H74" s="177"/>
      <c r="I74" s="129"/>
      <c r="J74" s="177"/>
      <c r="K74" s="177"/>
      <c r="L74" s="177"/>
      <c r="M74" s="177"/>
      <c r="N74" s="177"/>
      <c r="O74" s="177" t="s">
        <v>250</v>
      </c>
      <c r="P74" s="178"/>
      <c r="Q74" s="178"/>
      <c r="R74" s="178"/>
      <c r="S74" s="178"/>
      <c r="T74" s="178"/>
      <c r="U74" s="178"/>
      <c r="V74" s="178"/>
      <c r="W74" s="121"/>
      <c r="X74" s="129"/>
      <c r="Y74" s="129"/>
      <c r="Z74" s="129"/>
      <c r="AA74" s="129" t="s">
        <v>250</v>
      </c>
      <c r="AB74" s="129"/>
      <c r="AC74" s="129"/>
      <c r="AD74" s="129" t="s">
        <v>250</v>
      </c>
      <c r="AE74" s="129"/>
      <c r="AG74" s="124"/>
    </row>
    <row r="75" spans="1:33" x14ac:dyDescent="0.25">
      <c r="A75" s="118">
        <v>64</v>
      </c>
      <c r="B75" s="184" t="s">
        <v>320</v>
      </c>
      <c r="C75" s="185">
        <v>45561</v>
      </c>
      <c r="D75" s="179"/>
      <c r="E75" s="131"/>
      <c r="F75" s="131"/>
      <c r="G75" s="131" t="s">
        <v>250</v>
      </c>
      <c r="H75" s="131"/>
      <c r="I75" s="129"/>
      <c r="J75" s="131"/>
      <c r="K75" s="131"/>
      <c r="L75" s="131" t="s">
        <v>250</v>
      </c>
      <c r="M75" s="131"/>
      <c r="N75" s="131"/>
      <c r="O75" s="130"/>
      <c r="P75" s="178"/>
      <c r="Q75" s="178"/>
      <c r="R75" s="178"/>
      <c r="S75" s="178"/>
      <c r="T75" s="178"/>
      <c r="U75" s="178"/>
      <c r="V75" s="178"/>
      <c r="W75" s="121"/>
      <c r="X75" s="129"/>
      <c r="Y75" s="129"/>
      <c r="Z75" s="129"/>
      <c r="AA75" s="129" t="s">
        <v>250</v>
      </c>
      <c r="AB75" s="129"/>
      <c r="AC75" s="129"/>
      <c r="AD75" s="129" t="s">
        <v>250</v>
      </c>
      <c r="AE75" s="129"/>
      <c r="AG75" s="124"/>
    </row>
    <row r="76" spans="1:33" hidden="1" x14ac:dyDescent="0.25">
      <c r="A76" s="148">
        <v>65</v>
      </c>
      <c r="B76" s="184" t="s">
        <v>321</v>
      </c>
      <c r="C76" s="185">
        <v>45561</v>
      </c>
      <c r="D76" s="179"/>
      <c r="E76" s="177" t="s">
        <v>250</v>
      </c>
      <c r="F76" s="177"/>
      <c r="G76" s="177"/>
      <c r="H76" s="177"/>
      <c r="I76" s="129"/>
      <c r="J76" s="177"/>
      <c r="K76" s="177"/>
      <c r="L76" s="177"/>
      <c r="M76" s="177"/>
      <c r="N76" s="177"/>
      <c r="O76" s="177"/>
      <c r="P76" s="177" t="s">
        <v>250</v>
      </c>
      <c r="Q76" s="178"/>
      <c r="R76" s="178"/>
      <c r="S76" s="178"/>
      <c r="T76" s="178"/>
      <c r="U76" s="178"/>
      <c r="V76" s="178"/>
      <c r="W76" s="121"/>
      <c r="X76" s="129"/>
      <c r="Y76" s="129"/>
      <c r="Z76" s="129"/>
      <c r="AA76" s="129" t="s">
        <v>250</v>
      </c>
      <c r="AB76" s="129"/>
      <c r="AC76" s="129"/>
      <c r="AD76" s="129" t="s">
        <v>250</v>
      </c>
      <c r="AE76" s="129"/>
      <c r="AF76" s="123"/>
      <c r="AG76" s="124"/>
    </row>
    <row r="77" spans="1:33" x14ac:dyDescent="0.25">
      <c r="A77" s="118">
        <v>66</v>
      </c>
      <c r="B77" s="184" t="s">
        <v>322</v>
      </c>
      <c r="C77" s="185">
        <v>45561</v>
      </c>
      <c r="D77" s="179"/>
      <c r="E77" s="131"/>
      <c r="F77" s="131"/>
      <c r="G77" s="131" t="s">
        <v>250</v>
      </c>
      <c r="H77" s="131"/>
      <c r="I77" s="129"/>
      <c r="J77" s="131"/>
      <c r="K77" s="131"/>
      <c r="L77" s="131" t="s">
        <v>250</v>
      </c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21"/>
      <c r="X77" s="129"/>
      <c r="Y77" s="129"/>
      <c r="Z77" s="129"/>
      <c r="AA77" s="129" t="s">
        <v>250</v>
      </c>
      <c r="AB77" s="129"/>
      <c r="AC77" s="129"/>
      <c r="AD77" s="129" t="s">
        <v>250</v>
      </c>
      <c r="AE77" s="129"/>
      <c r="AG77" s="124"/>
    </row>
    <row r="78" spans="1:33" x14ac:dyDescent="0.25">
      <c r="A78" s="118">
        <v>67</v>
      </c>
      <c r="B78" s="184" t="s">
        <v>323</v>
      </c>
      <c r="C78" s="185">
        <v>45570</v>
      </c>
      <c r="D78" s="179"/>
      <c r="E78" s="177"/>
      <c r="F78" s="177"/>
      <c r="G78" s="177" t="s">
        <v>250</v>
      </c>
      <c r="H78" s="177"/>
      <c r="I78" s="129"/>
      <c r="J78" s="178"/>
      <c r="K78" s="178"/>
      <c r="L78" s="178"/>
      <c r="M78" s="178"/>
      <c r="N78" s="178" t="s">
        <v>250</v>
      </c>
      <c r="O78" s="177"/>
      <c r="P78" s="178"/>
      <c r="Q78" s="178"/>
      <c r="R78" s="178"/>
      <c r="S78" s="178"/>
      <c r="T78" s="178"/>
      <c r="U78" s="178"/>
      <c r="V78" s="178"/>
      <c r="W78" s="121"/>
      <c r="X78" s="129"/>
      <c r="Y78" s="129"/>
      <c r="Z78" s="129"/>
      <c r="AA78" s="129" t="s">
        <v>250</v>
      </c>
      <c r="AB78" s="129"/>
      <c r="AC78" s="129"/>
      <c r="AD78" s="129" t="s">
        <v>250</v>
      </c>
      <c r="AE78" s="129"/>
      <c r="AG78" s="124"/>
    </row>
    <row r="79" spans="1:33" x14ac:dyDescent="0.25">
      <c r="A79" s="148">
        <v>68</v>
      </c>
      <c r="B79" s="184" t="s">
        <v>324</v>
      </c>
      <c r="C79" s="185">
        <v>45577</v>
      </c>
      <c r="D79" s="179"/>
      <c r="E79" s="177"/>
      <c r="F79" s="177"/>
      <c r="G79" s="177" t="s">
        <v>250</v>
      </c>
      <c r="H79" s="177"/>
      <c r="I79" s="129"/>
      <c r="J79" s="178"/>
      <c r="K79" s="178"/>
      <c r="L79" s="178"/>
      <c r="M79" s="178"/>
      <c r="N79" s="178"/>
      <c r="O79" s="177" t="s">
        <v>250</v>
      </c>
      <c r="P79" s="178"/>
      <c r="Q79" s="178"/>
      <c r="R79" s="178"/>
      <c r="S79" s="178"/>
      <c r="T79" s="178"/>
      <c r="U79" s="178"/>
      <c r="V79" s="178"/>
      <c r="W79" s="121"/>
      <c r="X79" s="129"/>
      <c r="Y79" s="129"/>
      <c r="Z79" s="129"/>
      <c r="AA79" s="129" t="s">
        <v>250</v>
      </c>
      <c r="AB79" s="129"/>
      <c r="AC79" s="129"/>
      <c r="AD79" s="129" t="s">
        <v>250</v>
      </c>
      <c r="AE79" s="129"/>
      <c r="AG79" s="124"/>
    </row>
    <row r="80" spans="1:33" x14ac:dyDescent="0.25">
      <c r="A80" s="118">
        <v>69</v>
      </c>
      <c r="B80" s="184" t="s">
        <v>325</v>
      </c>
      <c r="C80" s="185">
        <v>45577</v>
      </c>
      <c r="D80" s="179"/>
      <c r="E80" s="131"/>
      <c r="F80" s="131"/>
      <c r="G80" s="131" t="s">
        <v>250</v>
      </c>
      <c r="H80" s="131"/>
      <c r="I80" s="129"/>
      <c r="J80" s="131"/>
      <c r="K80" s="131"/>
      <c r="L80" s="131"/>
      <c r="M80" s="131"/>
      <c r="N80" s="131"/>
      <c r="O80" s="131" t="s">
        <v>250</v>
      </c>
      <c r="P80" s="131"/>
      <c r="Q80" s="131"/>
      <c r="R80" s="131"/>
      <c r="S80" s="131"/>
      <c r="T80" s="131"/>
      <c r="U80" s="131"/>
      <c r="V80" s="131"/>
      <c r="W80" s="121"/>
      <c r="X80" s="129"/>
      <c r="Y80" s="129"/>
      <c r="Z80" s="129"/>
      <c r="AA80" s="129" t="s">
        <v>250</v>
      </c>
      <c r="AB80" s="129"/>
      <c r="AC80" s="129"/>
      <c r="AD80" s="129" t="s">
        <v>250</v>
      </c>
      <c r="AE80" s="129"/>
      <c r="AG80" s="124"/>
    </row>
    <row r="81" spans="1:33" x14ac:dyDescent="0.25">
      <c r="A81" s="118">
        <v>70</v>
      </c>
      <c r="B81" s="184" t="s">
        <v>326</v>
      </c>
      <c r="C81" s="185">
        <v>45581</v>
      </c>
      <c r="D81" s="179"/>
      <c r="E81" s="131"/>
      <c r="F81" s="131"/>
      <c r="G81" s="131" t="s">
        <v>250</v>
      </c>
      <c r="H81" s="131"/>
      <c r="I81" s="129"/>
      <c r="J81" s="131"/>
      <c r="K81" s="131" t="s">
        <v>250</v>
      </c>
      <c r="L81" s="131"/>
      <c r="M81" s="178"/>
      <c r="N81" s="178"/>
      <c r="O81" s="177"/>
      <c r="P81" s="178"/>
      <c r="Q81" s="178"/>
      <c r="R81" s="178"/>
      <c r="S81" s="178"/>
      <c r="T81" s="178"/>
      <c r="U81" s="178"/>
      <c r="V81" s="178"/>
      <c r="W81" s="121"/>
      <c r="X81" s="129"/>
      <c r="Y81" s="129"/>
      <c r="Z81" s="129"/>
      <c r="AA81" s="129" t="s">
        <v>250</v>
      </c>
      <c r="AB81" s="129"/>
      <c r="AC81" s="129"/>
      <c r="AD81" s="129" t="s">
        <v>250</v>
      </c>
      <c r="AE81" s="129"/>
      <c r="AG81" s="124"/>
    </row>
    <row r="82" spans="1:33" x14ac:dyDescent="0.25">
      <c r="A82" s="148">
        <v>71</v>
      </c>
      <c r="B82" s="184" t="s">
        <v>327</v>
      </c>
      <c r="C82" s="185">
        <v>45581</v>
      </c>
      <c r="D82" s="179"/>
      <c r="E82" s="131"/>
      <c r="F82" s="131"/>
      <c r="G82" s="131" t="s">
        <v>250</v>
      </c>
      <c r="H82" s="131"/>
      <c r="I82" s="129"/>
      <c r="J82" s="131"/>
      <c r="K82" s="131"/>
      <c r="L82" s="131"/>
      <c r="M82" s="178"/>
      <c r="N82" s="178"/>
      <c r="O82" s="177"/>
      <c r="P82" s="178"/>
      <c r="Q82" s="178" t="s">
        <v>250</v>
      </c>
      <c r="R82" s="178"/>
      <c r="S82" s="178"/>
      <c r="T82" s="178"/>
      <c r="U82" s="178"/>
      <c r="V82" s="178"/>
      <c r="W82" s="121"/>
      <c r="X82" s="129"/>
      <c r="Y82" s="129"/>
      <c r="Z82" s="129"/>
      <c r="AA82" s="129" t="s">
        <v>250</v>
      </c>
      <c r="AB82" s="129"/>
      <c r="AC82" s="129"/>
      <c r="AD82" s="129" t="s">
        <v>250</v>
      </c>
      <c r="AE82" s="129"/>
      <c r="AG82" s="124"/>
    </row>
    <row r="83" spans="1:33" x14ac:dyDescent="0.25">
      <c r="A83" s="118">
        <v>72</v>
      </c>
      <c r="B83" s="184" t="s">
        <v>328</v>
      </c>
      <c r="C83" s="185">
        <v>45582</v>
      </c>
      <c r="D83" s="179"/>
      <c r="E83" s="177"/>
      <c r="F83" s="177"/>
      <c r="G83" s="177" t="s">
        <v>250</v>
      </c>
      <c r="H83" s="177"/>
      <c r="I83" s="129"/>
      <c r="J83" s="178"/>
      <c r="K83" s="178"/>
      <c r="L83" s="178"/>
      <c r="M83" s="178"/>
      <c r="N83" s="178"/>
      <c r="O83" s="177" t="s">
        <v>250</v>
      </c>
      <c r="P83" s="178"/>
      <c r="Q83" s="178"/>
      <c r="R83" s="178"/>
      <c r="S83" s="178"/>
      <c r="T83" s="178"/>
      <c r="U83" s="178"/>
      <c r="V83" s="178"/>
      <c r="W83" s="121"/>
      <c r="X83" s="129"/>
      <c r="Y83" s="129"/>
      <c r="Z83" s="129"/>
      <c r="AA83" s="129" t="s">
        <v>250</v>
      </c>
      <c r="AB83" s="129"/>
      <c r="AC83" s="129"/>
      <c r="AD83" s="129" t="s">
        <v>250</v>
      </c>
      <c r="AE83" s="129"/>
      <c r="AG83" s="124"/>
    </row>
    <row r="84" spans="1:33" x14ac:dyDescent="0.25">
      <c r="A84" s="118">
        <v>73</v>
      </c>
      <c r="B84" s="184" t="s">
        <v>329</v>
      </c>
      <c r="C84" s="185">
        <v>45591</v>
      </c>
      <c r="D84" s="179"/>
      <c r="E84" s="177"/>
      <c r="F84" s="177"/>
      <c r="G84" s="177" t="s">
        <v>250</v>
      </c>
      <c r="H84" s="177"/>
      <c r="I84" s="129"/>
      <c r="J84" s="178"/>
      <c r="K84" s="178"/>
      <c r="L84" s="178" t="s">
        <v>250</v>
      </c>
      <c r="M84" s="178"/>
      <c r="N84" s="178"/>
      <c r="O84" s="177"/>
      <c r="P84" s="178"/>
      <c r="Q84" s="178"/>
      <c r="R84" s="178"/>
      <c r="S84" s="178"/>
      <c r="T84" s="178"/>
      <c r="U84" s="178"/>
      <c r="V84" s="178"/>
      <c r="W84" s="121"/>
      <c r="X84" s="129"/>
      <c r="Y84" s="129"/>
      <c r="Z84" s="129"/>
      <c r="AA84" s="129" t="s">
        <v>250</v>
      </c>
      <c r="AB84" s="129"/>
      <c r="AC84" s="129"/>
      <c r="AD84" s="129" t="s">
        <v>250</v>
      </c>
      <c r="AE84" s="129"/>
      <c r="AG84" s="124"/>
    </row>
    <row r="85" spans="1:33" x14ac:dyDescent="0.25">
      <c r="A85" s="148">
        <v>74</v>
      </c>
      <c r="B85" s="184" t="s">
        <v>330</v>
      </c>
      <c r="C85" s="185">
        <v>45592</v>
      </c>
      <c r="D85" s="179"/>
      <c r="E85" s="177"/>
      <c r="F85" s="177"/>
      <c r="G85" s="177" t="s">
        <v>250</v>
      </c>
      <c r="H85" s="177"/>
      <c r="I85" s="129"/>
      <c r="J85" s="178"/>
      <c r="K85" s="178"/>
      <c r="L85" s="178"/>
      <c r="M85" s="178"/>
      <c r="N85" s="178" t="s">
        <v>250</v>
      </c>
      <c r="O85" s="177"/>
      <c r="P85" s="178"/>
      <c r="Q85" s="178"/>
      <c r="R85" s="178"/>
      <c r="S85" s="178"/>
      <c r="T85" s="178"/>
      <c r="U85" s="178"/>
      <c r="V85" s="178"/>
      <c r="W85" s="121"/>
      <c r="X85" s="129"/>
      <c r="Y85" s="129"/>
      <c r="Z85" s="129"/>
      <c r="AA85" s="129" t="s">
        <v>250</v>
      </c>
      <c r="AB85" s="129"/>
      <c r="AC85" s="129"/>
      <c r="AD85" s="129" t="s">
        <v>250</v>
      </c>
      <c r="AE85" s="129"/>
      <c r="AG85" s="124"/>
    </row>
    <row r="86" spans="1:33" x14ac:dyDescent="0.25">
      <c r="A86" s="118">
        <v>75</v>
      </c>
      <c r="B86" s="184" t="s">
        <v>331</v>
      </c>
      <c r="C86" s="185">
        <v>45595</v>
      </c>
      <c r="D86" s="179"/>
      <c r="E86" s="177"/>
      <c r="F86" s="177"/>
      <c r="G86" s="177" t="s">
        <v>250</v>
      </c>
      <c r="H86" s="177"/>
      <c r="I86" s="129"/>
      <c r="J86" s="178"/>
      <c r="K86" s="178"/>
      <c r="L86" s="178" t="s">
        <v>250</v>
      </c>
      <c r="M86" s="178"/>
      <c r="N86" s="178"/>
      <c r="O86" s="177"/>
      <c r="P86" s="178"/>
      <c r="Q86" s="178"/>
      <c r="R86" s="178"/>
      <c r="S86" s="178"/>
      <c r="T86" s="178"/>
      <c r="U86" s="178"/>
      <c r="V86" s="178"/>
      <c r="W86" s="121"/>
      <c r="X86" s="129"/>
      <c r="Y86" s="129"/>
      <c r="Z86" s="129"/>
      <c r="AA86" s="129" t="s">
        <v>250</v>
      </c>
      <c r="AB86" s="129"/>
      <c r="AC86" s="129"/>
      <c r="AD86" s="129" t="s">
        <v>250</v>
      </c>
      <c r="AE86" s="129"/>
      <c r="AG86" s="124"/>
    </row>
    <row r="87" spans="1:33" x14ac:dyDescent="0.25">
      <c r="A87" s="118">
        <v>76</v>
      </c>
      <c r="B87" s="184" t="s">
        <v>332</v>
      </c>
      <c r="C87" s="185">
        <v>45596</v>
      </c>
      <c r="D87" s="179"/>
      <c r="E87" s="177"/>
      <c r="F87" s="177"/>
      <c r="G87" s="177" t="s">
        <v>250</v>
      </c>
      <c r="H87" s="177"/>
      <c r="I87" s="129"/>
      <c r="J87" s="178"/>
      <c r="K87" s="178"/>
      <c r="L87" s="178"/>
      <c r="M87" s="178"/>
      <c r="N87" s="178"/>
      <c r="O87" s="177" t="s">
        <v>250</v>
      </c>
      <c r="P87" s="178"/>
      <c r="Q87" s="178"/>
      <c r="R87" s="178"/>
      <c r="S87" s="178"/>
      <c r="T87" s="178"/>
      <c r="U87" s="178"/>
      <c r="V87" s="178"/>
      <c r="W87" s="121"/>
      <c r="X87" s="129"/>
      <c r="Y87" s="129"/>
      <c r="Z87" s="129"/>
      <c r="AA87" s="129" t="s">
        <v>250</v>
      </c>
      <c r="AB87" s="129"/>
      <c r="AC87" s="129"/>
      <c r="AD87" s="129" t="s">
        <v>250</v>
      </c>
      <c r="AE87" s="129"/>
      <c r="AG87" s="124"/>
    </row>
    <row r="88" spans="1:33" x14ac:dyDescent="0.25">
      <c r="A88" s="148">
        <v>77</v>
      </c>
      <c r="B88" s="184" t="s">
        <v>333</v>
      </c>
      <c r="C88" s="185">
        <v>45603</v>
      </c>
      <c r="D88" s="179"/>
      <c r="E88" s="177"/>
      <c r="F88" s="177"/>
      <c r="G88" s="177" t="s">
        <v>250</v>
      </c>
      <c r="H88" s="177"/>
      <c r="I88" s="129"/>
      <c r="J88" s="178"/>
      <c r="K88" s="178"/>
      <c r="L88" s="178" t="s">
        <v>250</v>
      </c>
      <c r="M88" s="178"/>
      <c r="N88" s="178"/>
      <c r="O88" s="177"/>
      <c r="P88" s="178"/>
      <c r="Q88" s="178"/>
      <c r="R88" s="178"/>
      <c r="S88" s="178"/>
      <c r="T88" s="178"/>
      <c r="U88" s="178"/>
      <c r="V88" s="178"/>
      <c r="W88" s="121"/>
      <c r="X88" s="129"/>
      <c r="Y88" s="129"/>
      <c r="Z88" s="129"/>
      <c r="AA88" s="129" t="s">
        <v>250</v>
      </c>
      <c r="AB88" s="129"/>
      <c r="AC88" s="129"/>
      <c r="AD88" s="129" t="s">
        <v>250</v>
      </c>
      <c r="AE88" s="129"/>
      <c r="AG88" s="124"/>
    </row>
    <row r="89" spans="1:33" hidden="1" x14ac:dyDescent="0.25">
      <c r="A89" s="118">
        <v>78</v>
      </c>
      <c r="B89" s="184" t="s">
        <v>334</v>
      </c>
      <c r="C89" s="185">
        <v>45618</v>
      </c>
      <c r="D89" s="179"/>
      <c r="E89" s="177" t="s">
        <v>250</v>
      </c>
      <c r="F89" s="177"/>
      <c r="G89" s="177"/>
      <c r="H89" s="177"/>
      <c r="I89" s="129"/>
      <c r="J89" s="178"/>
      <c r="K89" s="178"/>
      <c r="L89" s="178"/>
      <c r="M89" s="178"/>
      <c r="N89" s="178" t="s">
        <v>250</v>
      </c>
      <c r="O89" s="177"/>
      <c r="P89" s="178"/>
      <c r="Q89" s="178"/>
      <c r="R89" s="178"/>
      <c r="S89" s="178"/>
      <c r="T89" s="178"/>
      <c r="U89" s="178"/>
      <c r="V89" s="178"/>
      <c r="W89" s="121"/>
      <c r="X89" s="129"/>
      <c r="Y89" s="129"/>
      <c r="Z89" s="129"/>
      <c r="AA89" s="129" t="s">
        <v>250</v>
      </c>
      <c r="AB89" s="129"/>
      <c r="AC89" s="129"/>
      <c r="AD89" s="129" t="s">
        <v>250</v>
      </c>
      <c r="AE89" s="129"/>
      <c r="AF89" s="123"/>
      <c r="AG89" s="124"/>
    </row>
    <row r="90" spans="1:33" x14ac:dyDescent="0.25">
      <c r="A90" s="118">
        <v>79</v>
      </c>
      <c r="B90" s="184" t="s">
        <v>335</v>
      </c>
      <c r="C90" s="185">
        <v>45623</v>
      </c>
      <c r="D90" s="179"/>
      <c r="E90" s="177"/>
      <c r="F90" s="177"/>
      <c r="G90" s="177" t="s">
        <v>250</v>
      </c>
      <c r="H90" s="177"/>
      <c r="I90" s="121"/>
      <c r="J90" s="178"/>
      <c r="K90" s="178"/>
      <c r="L90" s="178"/>
      <c r="M90" s="178"/>
      <c r="N90" s="178" t="s">
        <v>250</v>
      </c>
      <c r="O90" s="177"/>
      <c r="P90" s="178"/>
      <c r="Q90" s="178"/>
      <c r="R90" s="178"/>
      <c r="S90" s="178"/>
      <c r="T90" s="178"/>
      <c r="U90" s="178"/>
      <c r="V90" s="178"/>
      <c r="W90" s="121"/>
      <c r="X90" s="121"/>
      <c r="Y90" s="121"/>
      <c r="Z90" s="129"/>
      <c r="AA90" s="129" t="s">
        <v>250</v>
      </c>
      <c r="AB90" s="129"/>
      <c r="AC90" s="129"/>
      <c r="AD90" s="129" t="s">
        <v>250</v>
      </c>
      <c r="AE90" s="129"/>
      <c r="AG90" s="124"/>
    </row>
    <row r="91" spans="1:33" x14ac:dyDescent="0.25">
      <c r="A91" s="148">
        <v>80</v>
      </c>
      <c r="B91" s="184" t="s">
        <v>336</v>
      </c>
      <c r="C91" s="185">
        <v>45630</v>
      </c>
      <c r="D91" s="179"/>
      <c r="E91" s="177"/>
      <c r="F91" s="177"/>
      <c r="G91" s="177" t="s">
        <v>250</v>
      </c>
      <c r="H91" s="177"/>
      <c r="I91" s="121"/>
      <c r="J91" s="178"/>
      <c r="K91" s="178"/>
      <c r="L91" s="178"/>
      <c r="M91" s="178"/>
      <c r="N91" s="178"/>
      <c r="O91" s="177"/>
      <c r="P91" s="178"/>
      <c r="Q91" s="178"/>
      <c r="R91" s="178"/>
      <c r="S91" s="178" t="s">
        <v>250</v>
      </c>
      <c r="T91" s="178"/>
      <c r="U91" s="178"/>
      <c r="V91" s="178"/>
      <c r="W91" s="121"/>
      <c r="X91" s="121"/>
      <c r="Y91" s="121"/>
      <c r="Z91" s="129"/>
      <c r="AA91" s="129" t="s">
        <v>250</v>
      </c>
      <c r="AB91" s="129"/>
      <c r="AC91" s="129"/>
      <c r="AD91" s="129" t="s">
        <v>250</v>
      </c>
      <c r="AE91" s="129"/>
      <c r="AG91" s="124"/>
    </row>
    <row r="92" spans="1:33" x14ac:dyDescent="0.25">
      <c r="A92" s="118">
        <v>81</v>
      </c>
      <c r="B92" s="184" t="s">
        <v>337</v>
      </c>
      <c r="C92" s="185">
        <v>45631</v>
      </c>
      <c r="D92" s="179"/>
      <c r="E92" s="178"/>
      <c r="F92" s="178"/>
      <c r="G92" s="178" t="s">
        <v>250</v>
      </c>
      <c r="H92" s="178"/>
      <c r="I92" s="121"/>
      <c r="J92" s="178"/>
      <c r="K92" s="178" t="s">
        <v>250</v>
      </c>
      <c r="L92" s="178"/>
      <c r="M92" s="178"/>
      <c r="N92" s="178"/>
      <c r="O92" s="177"/>
      <c r="P92" s="178"/>
      <c r="Q92" s="178"/>
      <c r="R92" s="178"/>
      <c r="S92" s="178"/>
      <c r="T92" s="178"/>
      <c r="U92" s="178"/>
      <c r="V92" s="178"/>
      <c r="W92" s="121"/>
      <c r="X92" s="121"/>
      <c r="Y92" s="121"/>
      <c r="Z92" s="121"/>
      <c r="AA92" s="129" t="s">
        <v>250</v>
      </c>
      <c r="AB92" s="129"/>
      <c r="AC92" s="129"/>
      <c r="AD92" s="129" t="s">
        <v>250</v>
      </c>
      <c r="AE92" s="129"/>
      <c r="AG92" s="124"/>
    </row>
    <row r="93" spans="1:33" x14ac:dyDescent="0.25">
      <c r="A93" s="118">
        <v>82</v>
      </c>
      <c r="B93" s="184" t="s">
        <v>338</v>
      </c>
      <c r="C93" s="185">
        <v>45631</v>
      </c>
      <c r="D93" s="179"/>
      <c r="E93" s="178"/>
      <c r="F93" s="178"/>
      <c r="G93" s="178" t="s">
        <v>250</v>
      </c>
      <c r="H93" s="178"/>
      <c r="I93" s="121"/>
      <c r="J93" s="178"/>
      <c r="K93" s="178"/>
      <c r="L93" s="178"/>
      <c r="M93" s="178"/>
      <c r="N93" s="178"/>
      <c r="O93" s="177" t="s">
        <v>250</v>
      </c>
      <c r="P93" s="178"/>
      <c r="Q93" s="178"/>
      <c r="R93" s="178"/>
      <c r="S93" s="178"/>
      <c r="T93" s="178"/>
      <c r="U93" s="178"/>
      <c r="V93" s="178"/>
      <c r="W93" s="121"/>
      <c r="X93" s="121"/>
      <c r="Y93" s="121"/>
      <c r="Z93" s="121"/>
      <c r="AA93" s="129" t="s">
        <v>250</v>
      </c>
      <c r="AB93" s="129"/>
      <c r="AC93" s="129"/>
      <c r="AD93" s="129" t="s">
        <v>250</v>
      </c>
      <c r="AE93" s="129"/>
      <c r="AG93" s="124"/>
    </row>
    <row r="94" spans="1:33" x14ac:dyDescent="0.25">
      <c r="A94" s="148">
        <v>83</v>
      </c>
      <c r="B94" s="184" t="s">
        <v>339</v>
      </c>
      <c r="C94" s="185">
        <v>45632</v>
      </c>
      <c r="D94" s="179"/>
      <c r="E94" s="178"/>
      <c r="F94" s="178"/>
      <c r="G94" s="178" t="s">
        <v>250</v>
      </c>
      <c r="H94" s="178"/>
      <c r="I94" s="121"/>
      <c r="J94" s="178"/>
      <c r="K94" s="178"/>
      <c r="L94" s="178"/>
      <c r="M94" s="178"/>
      <c r="N94" s="178"/>
      <c r="O94" s="177" t="s">
        <v>250</v>
      </c>
      <c r="P94" s="178"/>
      <c r="Q94" s="178"/>
      <c r="R94" s="178"/>
      <c r="S94" s="178"/>
      <c r="T94" s="178"/>
      <c r="U94" s="178"/>
      <c r="V94" s="178"/>
      <c r="W94" s="121"/>
      <c r="X94" s="121"/>
      <c r="Y94" s="121"/>
      <c r="Z94" s="121"/>
      <c r="AA94" s="129" t="s">
        <v>250</v>
      </c>
      <c r="AB94" s="129"/>
      <c r="AC94" s="129"/>
      <c r="AD94" s="129" t="s">
        <v>250</v>
      </c>
      <c r="AE94" s="129"/>
      <c r="AG94" s="124"/>
    </row>
    <row r="95" spans="1:33" x14ac:dyDescent="0.25">
      <c r="A95" s="118">
        <v>84</v>
      </c>
      <c r="B95" s="184" t="s">
        <v>340</v>
      </c>
      <c r="C95" s="185">
        <v>45637</v>
      </c>
      <c r="D95" s="179"/>
      <c r="E95" s="178"/>
      <c r="F95" s="178"/>
      <c r="G95" s="178" t="s">
        <v>250</v>
      </c>
      <c r="H95" s="178"/>
      <c r="I95" s="121"/>
      <c r="J95" s="178"/>
      <c r="K95" s="178"/>
      <c r="L95" s="178"/>
      <c r="M95" s="178"/>
      <c r="N95" s="178"/>
      <c r="O95" s="177"/>
      <c r="P95" s="178"/>
      <c r="Q95" s="178"/>
      <c r="R95" s="178"/>
      <c r="S95" s="178" t="s">
        <v>250</v>
      </c>
      <c r="T95" s="178"/>
      <c r="U95" s="178"/>
      <c r="V95" s="178"/>
      <c r="W95" s="121"/>
      <c r="X95" s="121"/>
      <c r="Y95" s="121"/>
      <c r="Z95" s="121"/>
      <c r="AA95" s="129" t="s">
        <v>250</v>
      </c>
      <c r="AB95" s="129"/>
      <c r="AC95" s="129"/>
      <c r="AD95" s="129" t="s">
        <v>250</v>
      </c>
      <c r="AE95" s="129"/>
      <c r="AG95" s="124"/>
    </row>
    <row r="96" spans="1:33" x14ac:dyDescent="0.25">
      <c r="A96" s="118">
        <v>85</v>
      </c>
      <c r="B96" s="184" t="s">
        <v>341</v>
      </c>
      <c r="C96" s="185">
        <v>45639</v>
      </c>
      <c r="D96" s="179"/>
      <c r="E96" s="178"/>
      <c r="F96" s="178"/>
      <c r="G96" s="178" t="s">
        <v>250</v>
      </c>
      <c r="H96" s="178"/>
      <c r="I96" s="121"/>
      <c r="J96" s="178"/>
      <c r="K96" s="178"/>
      <c r="L96" s="178"/>
      <c r="M96" s="178"/>
      <c r="N96" s="178"/>
      <c r="O96" s="177" t="s">
        <v>250</v>
      </c>
      <c r="P96" s="178"/>
      <c r="Q96" s="178"/>
      <c r="R96" s="178"/>
      <c r="S96" s="178"/>
      <c r="T96" s="178"/>
      <c r="U96" s="178"/>
      <c r="V96" s="178"/>
      <c r="W96" s="121"/>
      <c r="X96" s="121"/>
      <c r="Y96" s="121"/>
      <c r="Z96" s="121"/>
      <c r="AA96" s="129" t="s">
        <v>250</v>
      </c>
      <c r="AB96" s="129"/>
      <c r="AC96" s="129"/>
      <c r="AD96" s="129" t="s">
        <v>250</v>
      </c>
      <c r="AE96" s="129"/>
      <c r="AG96" s="124"/>
    </row>
    <row r="97" spans="1:33" x14ac:dyDescent="0.25">
      <c r="A97" s="148">
        <v>86</v>
      </c>
      <c r="B97" s="184" t="s">
        <v>342</v>
      </c>
      <c r="C97" s="185">
        <v>45639</v>
      </c>
      <c r="D97" s="179"/>
      <c r="E97" s="132"/>
      <c r="F97" s="132"/>
      <c r="G97" s="132" t="s">
        <v>250</v>
      </c>
      <c r="H97" s="132"/>
      <c r="I97" s="121"/>
      <c r="J97" s="132"/>
      <c r="K97" s="132"/>
      <c r="L97" s="132" t="s">
        <v>250</v>
      </c>
      <c r="M97" s="132"/>
      <c r="N97" s="132"/>
      <c r="O97" s="132"/>
      <c r="P97" s="178"/>
      <c r="Q97" s="178"/>
      <c r="R97" s="178"/>
      <c r="S97" s="178"/>
      <c r="T97" s="178"/>
      <c r="U97" s="178"/>
      <c r="V97" s="178"/>
      <c r="W97" s="121"/>
      <c r="X97" s="121"/>
      <c r="Y97" s="121"/>
      <c r="Z97" s="121"/>
      <c r="AA97" s="129" t="s">
        <v>250</v>
      </c>
      <c r="AB97" s="129"/>
      <c r="AC97" s="129"/>
      <c r="AD97" s="129" t="s">
        <v>250</v>
      </c>
      <c r="AE97" s="129"/>
      <c r="AG97" s="124"/>
    </row>
    <row r="98" spans="1:33" x14ac:dyDescent="0.25">
      <c r="A98" s="118">
        <v>87</v>
      </c>
      <c r="B98" s="184" t="s">
        <v>343</v>
      </c>
      <c r="C98" s="185">
        <v>45639</v>
      </c>
      <c r="D98" s="179"/>
      <c r="E98" s="178"/>
      <c r="F98" s="178"/>
      <c r="G98" s="178" t="s">
        <v>250</v>
      </c>
      <c r="H98" s="178"/>
      <c r="I98" s="121"/>
      <c r="J98" s="178"/>
      <c r="K98" s="178"/>
      <c r="L98" s="178"/>
      <c r="M98" s="178"/>
      <c r="N98" s="178"/>
      <c r="O98" s="177" t="s">
        <v>250</v>
      </c>
      <c r="P98" s="178"/>
      <c r="Q98" s="178"/>
      <c r="R98" s="178"/>
      <c r="S98" s="178"/>
      <c r="T98" s="178"/>
      <c r="U98" s="178"/>
      <c r="V98" s="178"/>
      <c r="W98" s="121"/>
      <c r="X98" s="121"/>
      <c r="Y98" s="121"/>
      <c r="Z98" s="121"/>
      <c r="AA98" s="129" t="s">
        <v>250</v>
      </c>
      <c r="AB98" s="129"/>
      <c r="AC98" s="129"/>
      <c r="AD98" s="129" t="s">
        <v>250</v>
      </c>
      <c r="AE98" s="129"/>
      <c r="AG98" s="124"/>
    </row>
    <row r="99" spans="1:33" x14ac:dyDescent="0.25">
      <c r="A99" s="118">
        <v>88</v>
      </c>
      <c r="B99" s="184" t="s">
        <v>344</v>
      </c>
      <c r="C99" s="185">
        <v>45644</v>
      </c>
      <c r="D99" s="179"/>
      <c r="E99" s="178"/>
      <c r="F99" s="178"/>
      <c r="G99" s="178" t="s">
        <v>250</v>
      </c>
      <c r="H99" s="178"/>
      <c r="I99" s="121"/>
      <c r="J99" s="178"/>
      <c r="K99" s="178"/>
      <c r="L99" s="178" t="s">
        <v>250</v>
      </c>
      <c r="M99" s="178"/>
      <c r="N99" s="178"/>
      <c r="O99" s="177"/>
      <c r="P99" s="178"/>
      <c r="Q99" s="178"/>
      <c r="R99" s="178"/>
      <c r="S99" s="178"/>
      <c r="T99" s="178"/>
      <c r="U99" s="178"/>
      <c r="V99" s="178"/>
      <c r="W99" s="121"/>
      <c r="X99" s="121"/>
      <c r="Y99" s="121"/>
      <c r="Z99" s="121"/>
      <c r="AA99" s="129" t="s">
        <v>250</v>
      </c>
      <c r="AB99" s="129"/>
      <c r="AC99" s="129"/>
      <c r="AD99" s="129" t="s">
        <v>250</v>
      </c>
      <c r="AE99" s="129"/>
      <c r="AG99" s="124"/>
    </row>
    <row r="100" spans="1:33" hidden="1" x14ac:dyDescent="0.25">
      <c r="A100" s="148">
        <v>89</v>
      </c>
      <c r="B100" s="184" t="s">
        <v>345</v>
      </c>
      <c r="C100" s="185">
        <v>45651</v>
      </c>
      <c r="D100" s="179"/>
      <c r="E100" s="178" t="s">
        <v>250</v>
      </c>
      <c r="F100" s="178"/>
      <c r="G100" s="178"/>
      <c r="H100" s="178"/>
      <c r="I100" s="121"/>
      <c r="J100" s="178"/>
      <c r="K100" s="178"/>
      <c r="L100" s="178"/>
      <c r="M100" s="178"/>
      <c r="N100" s="178"/>
      <c r="O100" s="177" t="s">
        <v>250</v>
      </c>
      <c r="P100" s="178"/>
      <c r="Q100" s="178"/>
      <c r="R100" s="178"/>
      <c r="S100" s="178"/>
      <c r="T100" s="178"/>
      <c r="U100" s="178"/>
      <c r="V100" s="178"/>
      <c r="W100" s="151"/>
      <c r="X100" s="151"/>
      <c r="Y100" s="151"/>
      <c r="Z100" s="121"/>
      <c r="AA100" s="129" t="s">
        <v>250</v>
      </c>
      <c r="AB100" s="129"/>
      <c r="AC100" s="129"/>
      <c r="AD100" s="129" t="s">
        <v>250</v>
      </c>
      <c r="AE100" s="151"/>
      <c r="AF100" s="123"/>
      <c r="AG100" s="124"/>
    </row>
    <row r="101" spans="1:33" x14ac:dyDescent="0.25">
      <c r="A101" s="118">
        <v>90</v>
      </c>
      <c r="B101" s="184" t="s">
        <v>346</v>
      </c>
      <c r="C101" s="185">
        <v>45651</v>
      </c>
      <c r="D101" s="179"/>
      <c r="E101" s="178"/>
      <c r="F101" s="178"/>
      <c r="G101" s="178" t="s">
        <v>250</v>
      </c>
      <c r="H101" s="178"/>
      <c r="I101" s="121"/>
      <c r="J101" s="178"/>
      <c r="K101" s="178"/>
      <c r="L101" s="178"/>
      <c r="M101" s="178"/>
      <c r="N101" s="178"/>
      <c r="O101" s="177" t="s">
        <v>250</v>
      </c>
      <c r="P101" s="178"/>
      <c r="Q101" s="178"/>
      <c r="R101" s="178"/>
      <c r="S101" s="178"/>
      <c r="T101" s="178"/>
      <c r="U101" s="178"/>
      <c r="V101" s="178"/>
      <c r="W101" s="151"/>
      <c r="X101" s="151"/>
      <c r="Y101" s="151"/>
      <c r="Z101" s="121"/>
      <c r="AA101" s="129" t="s">
        <v>250</v>
      </c>
      <c r="AB101" s="129"/>
      <c r="AC101" s="129"/>
      <c r="AD101" s="129" t="s">
        <v>250</v>
      </c>
      <c r="AE101" s="151"/>
      <c r="AG101" s="124"/>
    </row>
    <row r="102" spans="1:33" x14ac:dyDescent="0.25">
      <c r="A102" s="118">
        <v>91</v>
      </c>
      <c r="B102" s="184" t="s">
        <v>347</v>
      </c>
      <c r="C102" s="185">
        <v>45314</v>
      </c>
      <c r="D102" s="179"/>
      <c r="E102" s="178"/>
      <c r="F102" s="178"/>
      <c r="G102" s="178" t="s">
        <v>250</v>
      </c>
      <c r="H102" s="178"/>
      <c r="I102" s="121"/>
      <c r="J102" s="178"/>
      <c r="K102" s="178"/>
      <c r="L102" s="178"/>
      <c r="M102" s="178"/>
      <c r="N102" s="178"/>
      <c r="O102" s="177" t="s">
        <v>250</v>
      </c>
      <c r="P102" s="178"/>
      <c r="Q102" s="178"/>
      <c r="R102" s="178"/>
      <c r="S102" s="178"/>
      <c r="T102" s="178"/>
      <c r="U102" s="178"/>
      <c r="V102" s="178"/>
      <c r="W102" s="151"/>
      <c r="X102" s="151"/>
      <c r="Y102" s="151"/>
      <c r="Z102" s="121"/>
      <c r="AA102" s="129" t="s">
        <v>250</v>
      </c>
      <c r="AB102" s="129"/>
      <c r="AC102" s="129"/>
      <c r="AD102" s="129" t="s">
        <v>250</v>
      </c>
      <c r="AE102" s="151"/>
      <c r="AG102" s="124"/>
    </row>
    <row r="103" spans="1:33" x14ac:dyDescent="0.25">
      <c r="A103" s="148">
        <v>92</v>
      </c>
      <c r="B103" s="184" t="s">
        <v>348</v>
      </c>
      <c r="C103" s="185">
        <v>45324</v>
      </c>
      <c r="D103" s="179"/>
      <c r="E103" s="178"/>
      <c r="F103" s="178"/>
      <c r="G103" s="178" t="s">
        <v>250</v>
      </c>
      <c r="H103" s="178"/>
      <c r="I103" s="121"/>
      <c r="J103" s="178"/>
      <c r="K103" s="178"/>
      <c r="L103" s="178"/>
      <c r="M103" s="178"/>
      <c r="N103" s="178"/>
      <c r="O103" s="177" t="s">
        <v>250</v>
      </c>
      <c r="P103" s="178"/>
      <c r="Q103" s="178"/>
      <c r="R103" s="178"/>
      <c r="S103" s="178"/>
      <c r="T103" s="178"/>
      <c r="U103" s="178"/>
      <c r="V103" s="178"/>
      <c r="W103" s="151"/>
      <c r="X103" s="151"/>
      <c r="Y103" s="151"/>
      <c r="Z103" s="121"/>
      <c r="AA103" s="129" t="s">
        <v>250</v>
      </c>
      <c r="AB103" s="129"/>
      <c r="AC103" s="129"/>
      <c r="AD103" s="129" t="s">
        <v>250</v>
      </c>
      <c r="AE103" s="151"/>
      <c r="AG103" s="124"/>
    </row>
    <row r="104" spans="1:33" x14ac:dyDescent="0.25">
      <c r="A104" s="118">
        <v>93</v>
      </c>
      <c r="B104" s="184" t="s">
        <v>349</v>
      </c>
      <c r="C104" s="185">
        <v>45445</v>
      </c>
      <c r="D104" s="179"/>
      <c r="E104" s="178"/>
      <c r="F104" s="178"/>
      <c r="G104" s="178" t="s">
        <v>250</v>
      </c>
      <c r="H104" s="178"/>
      <c r="I104" s="121"/>
      <c r="J104" s="178"/>
      <c r="K104" s="178"/>
      <c r="L104" s="178" t="s">
        <v>250</v>
      </c>
      <c r="M104" s="178"/>
      <c r="N104" s="178"/>
      <c r="O104" s="177"/>
      <c r="P104" s="178"/>
      <c r="Q104" s="178"/>
      <c r="R104" s="178"/>
      <c r="S104" s="178"/>
      <c r="T104" s="178"/>
      <c r="U104" s="178"/>
      <c r="V104" s="178"/>
      <c r="W104" s="151"/>
      <c r="X104" s="151"/>
      <c r="Y104" s="151"/>
      <c r="Z104" s="121"/>
      <c r="AA104" s="129" t="s">
        <v>250</v>
      </c>
      <c r="AB104" s="129"/>
      <c r="AC104" s="129"/>
      <c r="AD104" s="129" t="s">
        <v>250</v>
      </c>
      <c r="AE104" s="151"/>
      <c r="AG104" s="124"/>
    </row>
    <row r="105" spans="1:33" x14ac:dyDescent="0.25">
      <c r="A105" s="118">
        <v>94</v>
      </c>
      <c r="B105" s="184" t="s">
        <v>350</v>
      </c>
      <c r="C105" s="185">
        <v>45470</v>
      </c>
      <c r="D105" s="179"/>
      <c r="E105" s="178"/>
      <c r="F105" s="178"/>
      <c r="G105" s="178" t="s">
        <v>250</v>
      </c>
      <c r="H105" s="178"/>
      <c r="I105" s="121"/>
      <c r="J105" s="178"/>
      <c r="K105" s="178"/>
      <c r="L105" s="178"/>
      <c r="M105" s="178"/>
      <c r="N105" s="178"/>
      <c r="O105" s="177" t="s">
        <v>250</v>
      </c>
      <c r="P105" s="178"/>
      <c r="Q105" s="178"/>
      <c r="R105" s="178"/>
      <c r="S105" s="178"/>
      <c r="T105" s="178"/>
      <c r="U105" s="178"/>
      <c r="V105" s="178"/>
      <c r="W105" s="151"/>
      <c r="X105" s="151"/>
      <c r="Y105" s="151"/>
      <c r="Z105" s="121"/>
      <c r="AA105" s="129" t="s">
        <v>250</v>
      </c>
      <c r="AB105" s="129"/>
      <c r="AC105" s="129"/>
      <c r="AD105" s="129" t="s">
        <v>250</v>
      </c>
      <c r="AE105" s="151"/>
      <c r="AG105" s="124"/>
    </row>
    <row r="106" spans="1:33" x14ac:dyDescent="0.25">
      <c r="A106" s="148">
        <v>95</v>
      </c>
      <c r="B106" s="184" t="s">
        <v>351</v>
      </c>
      <c r="C106" s="185">
        <v>45498</v>
      </c>
      <c r="D106" s="179"/>
      <c r="E106" s="178"/>
      <c r="F106" s="178"/>
      <c r="G106" s="178" t="s">
        <v>250</v>
      </c>
      <c r="H106" s="178"/>
      <c r="I106" s="121"/>
      <c r="J106" s="178"/>
      <c r="K106" s="178"/>
      <c r="L106" s="178"/>
      <c r="M106" s="178"/>
      <c r="N106" s="178"/>
      <c r="O106" s="177" t="s">
        <v>250</v>
      </c>
      <c r="P106" s="178"/>
      <c r="Q106" s="178"/>
      <c r="R106" s="178"/>
      <c r="S106" s="178"/>
      <c r="T106" s="178"/>
      <c r="U106" s="178"/>
      <c r="V106" s="178"/>
      <c r="W106" s="151"/>
      <c r="X106" s="151"/>
      <c r="Y106" s="151"/>
      <c r="Z106" s="151"/>
      <c r="AA106" s="129" t="s">
        <v>250</v>
      </c>
      <c r="AB106" s="129"/>
      <c r="AC106" s="129"/>
      <c r="AD106" s="129" t="s">
        <v>250</v>
      </c>
      <c r="AE106" s="151"/>
      <c r="AG106" s="124"/>
    </row>
    <row r="107" spans="1:33" hidden="1" x14ac:dyDescent="0.25">
      <c r="A107" s="118">
        <v>96</v>
      </c>
      <c r="B107" s="184" t="s">
        <v>352</v>
      </c>
      <c r="C107" s="185">
        <v>45504</v>
      </c>
      <c r="D107" s="179"/>
      <c r="E107" s="178" t="s">
        <v>250</v>
      </c>
      <c r="F107" s="178"/>
      <c r="G107" s="178"/>
      <c r="H107" s="178"/>
      <c r="I107" s="121"/>
      <c r="J107" s="178"/>
      <c r="K107" s="178"/>
      <c r="L107" s="178"/>
      <c r="M107" s="178"/>
      <c r="N107" s="178"/>
      <c r="O107" s="177"/>
      <c r="P107" s="178" t="s">
        <v>250</v>
      </c>
      <c r="Q107" s="178"/>
      <c r="R107" s="178"/>
      <c r="S107" s="178"/>
      <c r="T107" s="178"/>
      <c r="U107" s="178"/>
      <c r="V107" s="178"/>
      <c r="W107" s="151"/>
      <c r="X107" s="151"/>
      <c r="Y107" s="151"/>
      <c r="Z107" s="151"/>
      <c r="AA107" s="129" t="s">
        <v>250</v>
      </c>
      <c r="AB107" s="129"/>
      <c r="AC107" s="129"/>
      <c r="AD107" s="129" t="s">
        <v>250</v>
      </c>
      <c r="AE107" s="151"/>
      <c r="AF107" s="123"/>
      <c r="AG107" s="124"/>
    </row>
    <row r="108" spans="1:33" ht="15.75" customHeight="1" x14ac:dyDescent="0.25">
      <c r="A108" s="118">
        <v>97</v>
      </c>
      <c r="B108" s="184" t="s">
        <v>353</v>
      </c>
      <c r="C108" s="185">
        <v>45508</v>
      </c>
      <c r="D108" s="179"/>
      <c r="E108" s="178"/>
      <c r="F108" s="178"/>
      <c r="G108" s="178" t="s">
        <v>250</v>
      </c>
      <c r="H108" s="178"/>
      <c r="I108" s="121"/>
      <c r="J108" s="178"/>
      <c r="K108" s="178"/>
      <c r="L108" s="178"/>
      <c r="M108" s="178"/>
      <c r="N108" s="178"/>
      <c r="O108" s="177" t="s">
        <v>250</v>
      </c>
      <c r="P108" s="178"/>
      <c r="Q108" s="178"/>
      <c r="R108" s="178"/>
      <c r="S108" s="178"/>
      <c r="T108" s="178"/>
      <c r="U108" s="178"/>
      <c r="V108" s="178"/>
      <c r="W108" s="151"/>
      <c r="X108" s="151"/>
      <c r="Y108" s="151"/>
      <c r="Z108" s="151"/>
      <c r="AA108" s="129" t="s">
        <v>250</v>
      </c>
      <c r="AB108" s="129"/>
      <c r="AC108" s="129"/>
      <c r="AD108" s="129" t="s">
        <v>250</v>
      </c>
      <c r="AE108" s="151"/>
      <c r="AG108" s="124"/>
    </row>
    <row r="109" spans="1:33" x14ac:dyDescent="0.25">
      <c r="A109" s="148">
        <v>98</v>
      </c>
      <c r="B109" s="184" t="s">
        <v>354</v>
      </c>
      <c r="C109" s="185">
        <v>45508</v>
      </c>
      <c r="D109" s="179"/>
      <c r="E109" s="178"/>
      <c r="F109" s="178"/>
      <c r="G109" s="178" t="s">
        <v>250</v>
      </c>
      <c r="H109" s="178"/>
      <c r="I109" s="121"/>
      <c r="J109" s="178"/>
      <c r="K109" s="178"/>
      <c r="L109" s="178" t="s">
        <v>250</v>
      </c>
      <c r="M109" s="178"/>
      <c r="N109" s="178"/>
      <c r="O109" s="177"/>
      <c r="P109" s="178"/>
      <c r="Q109" s="178"/>
      <c r="R109" s="178"/>
      <c r="S109" s="178"/>
      <c r="T109" s="178"/>
      <c r="U109" s="178"/>
      <c r="V109" s="178"/>
      <c r="W109" s="151"/>
      <c r="X109" s="151"/>
      <c r="Y109" s="151"/>
      <c r="Z109" s="151"/>
      <c r="AA109" s="129" t="s">
        <v>250</v>
      </c>
      <c r="AB109" s="129"/>
      <c r="AC109" s="129"/>
      <c r="AD109" s="129" t="s">
        <v>250</v>
      </c>
      <c r="AE109" s="151"/>
      <c r="AG109" s="124"/>
    </row>
    <row r="110" spans="1:33" hidden="1" x14ac:dyDescent="0.25">
      <c r="A110" s="118">
        <v>99</v>
      </c>
      <c r="B110" s="184" t="s">
        <v>355</v>
      </c>
      <c r="C110" s="185">
        <v>45512</v>
      </c>
      <c r="D110" s="179"/>
      <c r="E110" s="178"/>
      <c r="F110" s="178"/>
      <c r="G110" s="178"/>
      <c r="H110" s="131" t="s">
        <v>250</v>
      </c>
      <c r="I110" s="121"/>
      <c r="J110" s="131"/>
      <c r="K110" s="131" t="s">
        <v>250</v>
      </c>
      <c r="L110" s="131"/>
      <c r="M110" s="131"/>
      <c r="N110" s="131"/>
      <c r="O110" s="131"/>
      <c r="P110" s="131"/>
      <c r="Q110" s="178"/>
      <c r="R110" s="178"/>
      <c r="S110" s="178"/>
      <c r="T110" s="178"/>
      <c r="U110" s="178"/>
      <c r="V110" s="178"/>
      <c r="W110" s="151"/>
      <c r="X110" s="151"/>
      <c r="Y110" s="151"/>
      <c r="Z110" s="151"/>
      <c r="AA110" s="129" t="s">
        <v>250</v>
      </c>
      <c r="AB110" s="129"/>
      <c r="AC110" s="129"/>
      <c r="AD110" s="129" t="s">
        <v>250</v>
      </c>
      <c r="AE110" s="151"/>
      <c r="AF110" s="123"/>
      <c r="AG110" s="124"/>
    </row>
    <row r="111" spans="1:33" hidden="1" x14ac:dyDescent="0.25">
      <c r="A111" s="118">
        <v>100</v>
      </c>
      <c r="B111" s="184" t="s">
        <v>356</v>
      </c>
      <c r="C111" s="185">
        <v>45514</v>
      </c>
      <c r="D111" s="179"/>
      <c r="E111" s="178" t="s">
        <v>250</v>
      </c>
      <c r="F111" s="178"/>
      <c r="G111" s="178"/>
      <c r="H111" s="131"/>
      <c r="I111" s="121"/>
      <c r="J111" s="131"/>
      <c r="K111" s="131"/>
      <c r="L111" s="131"/>
      <c r="M111" s="131"/>
      <c r="N111" s="131"/>
      <c r="O111" s="131" t="s">
        <v>250</v>
      </c>
      <c r="P111" s="131"/>
      <c r="Q111" s="178"/>
      <c r="R111" s="178"/>
      <c r="S111" s="178"/>
      <c r="T111" s="178"/>
      <c r="U111" s="178"/>
      <c r="V111" s="178"/>
      <c r="W111" s="151"/>
      <c r="X111" s="151"/>
      <c r="Y111" s="151"/>
      <c r="Z111" s="151"/>
      <c r="AA111" s="129" t="s">
        <v>250</v>
      </c>
      <c r="AB111" s="129"/>
      <c r="AC111" s="129"/>
      <c r="AD111" s="129" t="s">
        <v>250</v>
      </c>
      <c r="AE111" s="151"/>
      <c r="AF111" s="123"/>
      <c r="AG111" s="124"/>
    </row>
    <row r="112" spans="1:33" x14ac:dyDescent="0.25">
      <c r="A112" s="148">
        <v>101</v>
      </c>
      <c r="B112" s="184" t="s">
        <v>357</v>
      </c>
      <c r="C112" s="185">
        <v>45543</v>
      </c>
      <c r="D112" s="179"/>
      <c r="E112" s="178"/>
      <c r="F112" s="178"/>
      <c r="G112" s="178" t="s">
        <v>250</v>
      </c>
      <c r="H112" s="178"/>
      <c r="I112" s="121"/>
      <c r="J112" s="178"/>
      <c r="K112" s="178"/>
      <c r="L112" s="178"/>
      <c r="M112" s="178"/>
      <c r="N112" s="178"/>
      <c r="O112" s="177" t="s">
        <v>250</v>
      </c>
      <c r="P112" s="178"/>
      <c r="Q112" s="178"/>
      <c r="R112" s="178"/>
      <c r="S112" s="178"/>
      <c r="T112" s="178"/>
      <c r="U112" s="178"/>
      <c r="V112" s="178"/>
      <c r="W112" s="151"/>
      <c r="X112" s="151"/>
      <c r="Y112" s="151"/>
      <c r="Z112" s="151"/>
      <c r="AA112" s="129" t="s">
        <v>250</v>
      </c>
      <c r="AB112" s="129"/>
      <c r="AC112" s="129"/>
      <c r="AD112" s="129" t="s">
        <v>250</v>
      </c>
      <c r="AE112" s="151"/>
      <c r="AG112" s="124"/>
    </row>
    <row r="113" spans="1:33" x14ac:dyDescent="0.25">
      <c r="A113" s="118">
        <v>102</v>
      </c>
      <c r="B113" s="184" t="s">
        <v>358</v>
      </c>
      <c r="C113" s="185">
        <v>45550</v>
      </c>
      <c r="D113" s="179"/>
      <c r="E113" s="120"/>
      <c r="F113" s="120"/>
      <c r="G113" s="120" t="s">
        <v>250</v>
      </c>
      <c r="H113" s="120"/>
      <c r="I113" s="121"/>
      <c r="J113" s="178"/>
      <c r="K113" s="178"/>
      <c r="L113" s="178"/>
      <c r="M113" s="178"/>
      <c r="N113" s="178"/>
      <c r="O113" s="177" t="s">
        <v>250</v>
      </c>
      <c r="P113" s="178"/>
      <c r="Q113" s="178"/>
      <c r="R113" s="178"/>
      <c r="S113" s="178"/>
      <c r="T113" s="178"/>
      <c r="U113" s="178"/>
      <c r="V113" s="178"/>
      <c r="W113" s="151"/>
      <c r="X113" s="151"/>
      <c r="Y113" s="151"/>
      <c r="Z113" s="151"/>
      <c r="AA113" s="129" t="s">
        <v>250</v>
      </c>
      <c r="AB113" s="129"/>
      <c r="AC113" s="129"/>
      <c r="AD113" s="129" t="s">
        <v>250</v>
      </c>
      <c r="AE113" s="151"/>
      <c r="AG113" s="124"/>
    </row>
    <row r="114" spans="1:33" x14ac:dyDescent="0.25">
      <c r="A114" s="118">
        <v>103</v>
      </c>
      <c r="B114" s="184" t="s">
        <v>359</v>
      </c>
      <c r="C114" s="185">
        <v>45574</v>
      </c>
      <c r="D114" s="179"/>
      <c r="E114" s="120"/>
      <c r="F114" s="120"/>
      <c r="G114" s="120" t="s">
        <v>250</v>
      </c>
      <c r="H114" s="120"/>
      <c r="I114" s="121"/>
      <c r="J114" s="178"/>
      <c r="K114" s="178"/>
      <c r="L114" s="178"/>
      <c r="M114" s="178"/>
      <c r="N114" s="178"/>
      <c r="O114" s="177" t="s">
        <v>250</v>
      </c>
      <c r="P114" s="178"/>
      <c r="Q114" s="178"/>
      <c r="R114" s="178"/>
      <c r="S114" s="178"/>
      <c r="T114" s="178"/>
      <c r="U114" s="178"/>
      <c r="V114" s="178"/>
      <c r="W114" s="151"/>
      <c r="X114" s="151"/>
      <c r="Y114" s="151"/>
      <c r="Z114" s="151"/>
      <c r="AA114" s="129" t="s">
        <v>250</v>
      </c>
      <c r="AB114" s="129"/>
      <c r="AC114" s="129"/>
      <c r="AD114" s="129" t="s">
        <v>250</v>
      </c>
      <c r="AE114" s="151"/>
      <c r="AG114" s="124"/>
    </row>
    <row r="115" spans="1:33" x14ac:dyDescent="0.25">
      <c r="A115" s="148">
        <v>104</v>
      </c>
      <c r="B115" s="184" t="s">
        <v>360</v>
      </c>
      <c r="C115" s="185" t="e">
        <v>#VALUE!</v>
      </c>
      <c r="D115" s="179"/>
      <c r="E115" s="178"/>
      <c r="F115" s="178"/>
      <c r="G115" s="178" t="s">
        <v>250</v>
      </c>
      <c r="H115" s="178"/>
      <c r="I115" s="121"/>
      <c r="J115" s="178"/>
      <c r="K115" s="178"/>
      <c r="L115" s="178"/>
      <c r="M115" s="178"/>
      <c r="N115" s="178"/>
      <c r="O115" s="177" t="s">
        <v>250</v>
      </c>
      <c r="P115" s="178"/>
      <c r="Q115" s="178"/>
      <c r="R115" s="178"/>
      <c r="S115" s="178"/>
      <c r="T115" s="178"/>
      <c r="U115" s="178"/>
      <c r="V115" s="178"/>
      <c r="W115" s="151"/>
      <c r="X115" s="151"/>
      <c r="Y115" s="151"/>
      <c r="Z115" s="151"/>
      <c r="AA115" s="129" t="s">
        <v>250</v>
      </c>
      <c r="AB115" s="129"/>
      <c r="AC115" s="129"/>
      <c r="AD115" s="129" t="s">
        <v>250</v>
      </c>
      <c r="AE115" s="151"/>
      <c r="AG115" s="124"/>
    </row>
    <row r="116" spans="1:33" x14ac:dyDescent="0.25">
      <c r="A116" s="118">
        <v>105</v>
      </c>
      <c r="B116" s="184" t="s">
        <v>361</v>
      </c>
      <c r="C116" s="185">
        <v>45612</v>
      </c>
      <c r="D116" s="179"/>
      <c r="E116" s="178"/>
      <c r="F116" s="178"/>
      <c r="G116" s="178" t="s">
        <v>250</v>
      </c>
      <c r="H116" s="178"/>
      <c r="I116" s="121"/>
      <c r="J116" s="178"/>
      <c r="K116" s="178"/>
      <c r="L116" s="178"/>
      <c r="M116" s="178"/>
      <c r="N116" s="178"/>
      <c r="O116" s="177" t="s">
        <v>250</v>
      </c>
      <c r="P116" s="178"/>
      <c r="Q116" s="178"/>
      <c r="R116" s="178"/>
      <c r="S116" s="178"/>
      <c r="T116" s="178"/>
      <c r="U116" s="178"/>
      <c r="V116" s="178"/>
      <c r="W116" s="151"/>
      <c r="X116" s="151"/>
      <c r="Y116" s="151"/>
      <c r="Z116" s="151"/>
      <c r="AA116" s="129" t="s">
        <v>250</v>
      </c>
      <c r="AB116" s="129"/>
      <c r="AC116" s="129"/>
      <c r="AD116" s="129" t="s">
        <v>250</v>
      </c>
      <c r="AE116" s="151"/>
      <c r="AG116" s="124"/>
    </row>
    <row r="117" spans="1:33" x14ac:dyDescent="0.25">
      <c r="A117" s="118">
        <v>106</v>
      </c>
      <c r="B117" s="184" t="s">
        <v>362</v>
      </c>
      <c r="C117" s="185">
        <v>45616</v>
      </c>
      <c r="D117" s="179"/>
      <c r="E117" s="152"/>
      <c r="F117" s="152"/>
      <c r="G117" s="152" t="s">
        <v>250</v>
      </c>
      <c r="H117" s="152"/>
      <c r="I117" s="121"/>
      <c r="J117" s="152"/>
      <c r="K117" s="152"/>
      <c r="L117" s="152"/>
      <c r="M117" s="152"/>
      <c r="N117" s="152"/>
      <c r="O117" s="152"/>
      <c r="P117" s="178"/>
      <c r="Q117" s="178"/>
      <c r="R117" s="178"/>
      <c r="S117" s="178" t="s">
        <v>250</v>
      </c>
      <c r="T117" s="178"/>
      <c r="U117" s="178"/>
      <c r="V117" s="178"/>
      <c r="W117" s="151"/>
      <c r="X117" s="151"/>
      <c r="Y117" s="151"/>
      <c r="Z117" s="151"/>
      <c r="AA117" s="129" t="s">
        <v>250</v>
      </c>
      <c r="AB117" s="129"/>
      <c r="AC117" s="129"/>
      <c r="AD117" s="129" t="s">
        <v>250</v>
      </c>
      <c r="AE117" s="151"/>
      <c r="AG117" s="124"/>
    </row>
    <row r="118" spans="1:33" x14ac:dyDescent="0.25">
      <c r="A118" s="148">
        <v>107</v>
      </c>
      <c r="B118" s="184" t="s">
        <v>363</v>
      </c>
      <c r="C118" s="185">
        <v>45617</v>
      </c>
      <c r="D118" s="179"/>
      <c r="E118" s="178"/>
      <c r="F118" s="178"/>
      <c r="G118" s="178" t="s">
        <v>250</v>
      </c>
      <c r="H118" s="178"/>
      <c r="I118" s="121"/>
      <c r="J118" s="178"/>
      <c r="K118" s="178"/>
      <c r="L118" s="178"/>
      <c r="M118" s="178"/>
      <c r="N118" s="178"/>
      <c r="O118" s="177"/>
      <c r="P118" s="178"/>
      <c r="Q118" s="178" t="s">
        <v>250</v>
      </c>
      <c r="R118" s="178"/>
      <c r="S118" s="178"/>
      <c r="T118" s="178"/>
      <c r="U118" s="178"/>
      <c r="V118" s="178"/>
      <c r="W118" s="151"/>
      <c r="X118" s="151"/>
      <c r="Y118" s="151"/>
      <c r="Z118" s="151"/>
      <c r="AA118" s="129" t="s">
        <v>250</v>
      </c>
      <c r="AB118" s="129"/>
      <c r="AC118" s="129"/>
      <c r="AD118" s="129" t="s">
        <v>250</v>
      </c>
      <c r="AE118" s="151"/>
      <c r="AG118" s="124"/>
    </row>
    <row r="119" spans="1:33" x14ac:dyDescent="0.25">
      <c r="A119" s="118">
        <v>108</v>
      </c>
      <c r="B119" s="184" t="s">
        <v>364</v>
      </c>
      <c r="C119" s="185">
        <v>45623</v>
      </c>
      <c r="D119" s="179"/>
      <c r="E119" s="178"/>
      <c r="F119" s="178"/>
      <c r="G119" s="178" t="s">
        <v>250</v>
      </c>
      <c r="H119" s="178"/>
      <c r="I119" s="121"/>
      <c r="J119" s="178"/>
      <c r="K119" s="178"/>
      <c r="L119" s="178" t="s">
        <v>250</v>
      </c>
      <c r="M119" s="178"/>
      <c r="N119" s="178"/>
      <c r="O119" s="177"/>
      <c r="P119" s="178"/>
      <c r="Q119" s="178"/>
      <c r="R119" s="178"/>
      <c r="S119" s="178"/>
      <c r="T119" s="178"/>
      <c r="U119" s="178"/>
      <c r="V119" s="178"/>
      <c r="W119" s="151"/>
      <c r="X119" s="151"/>
      <c r="Y119" s="151"/>
      <c r="Z119" s="151"/>
      <c r="AA119" s="129" t="s">
        <v>250</v>
      </c>
      <c r="AB119" s="129"/>
      <c r="AC119" s="129"/>
      <c r="AD119" s="129" t="s">
        <v>250</v>
      </c>
      <c r="AE119" s="151"/>
      <c r="AG119" s="124"/>
    </row>
    <row r="120" spans="1:33" x14ac:dyDescent="0.25">
      <c r="A120" s="118">
        <v>109</v>
      </c>
      <c r="B120" s="184" t="s">
        <v>365</v>
      </c>
      <c r="C120" s="185">
        <v>45634</v>
      </c>
      <c r="D120" s="179"/>
      <c r="E120" s="178"/>
      <c r="F120" s="178"/>
      <c r="G120" s="178" t="s">
        <v>250</v>
      </c>
      <c r="H120" s="178"/>
      <c r="I120" s="121"/>
      <c r="J120" s="178"/>
      <c r="K120" s="178"/>
      <c r="L120" s="178"/>
      <c r="M120" s="178"/>
      <c r="N120" s="178"/>
      <c r="O120" s="177"/>
      <c r="P120" s="178" t="s">
        <v>250</v>
      </c>
      <c r="Q120" s="178"/>
      <c r="R120" s="178"/>
      <c r="S120" s="178"/>
      <c r="T120" s="178"/>
      <c r="U120" s="178"/>
      <c r="V120" s="178"/>
      <c r="W120" s="151"/>
      <c r="X120" s="151"/>
      <c r="Y120" s="151"/>
      <c r="Z120" s="151"/>
      <c r="AA120" s="129" t="s">
        <v>250</v>
      </c>
      <c r="AB120" s="129"/>
      <c r="AC120" s="129"/>
      <c r="AD120" s="129" t="s">
        <v>250</v>
      </c>
      <c r="AE120" s="151"/>
      <c r="AG120" s="124"/>
    </row>
    <row r="121" spans="1:33" x14ac:dyDescent="0.25">
      <c r="A121" s="148">
        <v>110</v>
      </c>
      <c r="B121" s="184" t="s">
        <v>366</v>
      </c>
      <c r="C121" s="185">
        <v>45634</v>
      </c>
      <c r="D121" s="179"/>
      <c r="E121" s="178"/>
      <c r="F121" s="178"/>
      <c r="G121" s="178" t="s">
        <v>250</v>
      </c>
      <c r="H121" s="178"/>
      <c r="I121" s="121"/>
      <c r="J121" s="178"/>
      <c r="K121" s="178"/>
      <c r="L121" s="178"/>
      <c r="M121" s="178"/>
      <c r="N121" s="178"/>
      <c r="O121" s="177"/>
      <c r="P121" s="178"/>
      <c r="Q121" s="178"/>
      <c r="R121" s="178"/>
      <c r="S121" s="178" t="s">
        <v>250</v>
      </c>
      <c r="T121" s="178"/>
      <c r="U121" s="178"/>
      <c r="V121" s="178"/>
      <c r="W121" s="151"/>
      <c r="X121" s="151"/>
      <c r="Y121" s="151"/>
      <c r="Z121" s="151"/>
      <c r="AA121" s="129" t="s">
        <v>250</v>
      </c>
      <c r="AB121" s="129"/>
      <c r="AC121" s="129"/>
      <c r="AD121" s="129" t="s">
        <v>250</v>
      </c>
      <c r="AE121" s="151"/>
      <c r="AG121" s="124"/>
    </row>
    <row r="122" spans="1:33" hidden="1" x14ac:dyDescent="0.25">
      <c r="A122" s="118">
        <v>111</v>
      </c>
      <c r="B122" s="184" t="s">
        <v>367</v>
      </c>
      <c r="C122" s="185">
        <v>45638</v>
      </c>
      <c r="D122" s="179"/>
      <c r="E122" s="178"/>
      <c r="F122" s="178"/>
      <c r="G122" s="178"/>
      <c r="H122" s="178" t="s">
        <v>250</v>
      </c>
      <c r="I122" s="121"/>
      <c r="J122" s="178"/>
      <c r="K122" s="178"/>
      <c r="L122" s="178" t="s">
        <v>250</v>
      </c>
      <c r="M122" s="178"/>
      <c r="N122" s="178"/>
      <c r="O122" s="177"/>
      <c r="P122" s="178"/>
      <c r="Q122" s="178"/>
      <c r="R122" s="178"/>
      <c r="S122" s="178"/>
      <c r="T122" s="178"/>
      <c r="U122" s="178"/>
      <c r="V122" s="178"/>
      <c r="W122" s="151"/>
      <c r="X122" s="151"/>
      <c r="Y122" s="151"/>
      <c r="Z122" s="151"/>
      <c r="AA122" s="129" t="s">
        <v>250</v>
      </c>
      <c r="AB122" s="129"/>
      <c r="AC122" s="129"/>
      <c r="AD122" s="129" t="s">
        <v>250</v>
      </c>
      <c r="AE122" s="151"/>
      <c r="AF122" s="123"/>
      <c r="AG122" s="124"/>
    </row>
    <row r="123" spans="1:33" x14ac:dyDescent="0.25">
      <c r="A123" s="118">
        <v>112</v>
      </c>
      <c r="B123" s="184" t="s">
        <v>368</v>
      </c>
      <c r="C123" s="185">
        <v>45644</v>
      </c>
      <c r="D123" s="179"/>
      <c r="E123" s="178"/>
      <c r="F123" s="178"/>
      <c r="G123" s="178" t="s">
        <v>250</v>
      </c>
      <c r="H123" s="178"/>
      <c r="I123" s="121"/>
      <c r="J123" s="178"/>
      <c r="K123" s="178"/>
      <c r="L123" s="178"/>
      <c r="M123" s="178"/>
      <c r="N123" s="178"/>
      <c r="O123" s="177"/>
      <c r="P123" s="178" t="s">
        <v>250</v>
      </c>
      <c r="Q123" s="178"/>
      <c r="R123" s="178"/>
      <c r="S123" s="178"/>
      <c r="T123" s="178"/>
      <c r="U123" s="178"/>
      <c r="V123" s="178"/>
      <c r="W123" s="151"/>
      <c r="X123" s="151"/>
      <c r="Y123" s="151"/>
      <c r="Z123" s="151"/>
      <c r="AA123" s="129" t="s">
        <v>250</v>
      </c>
      <c r="AB123" s="129"/>
      <c r="AC123" s="129"/>
      <c r="AD123" s="129" t="s">
        <v>250</v>
      </c>
      <c r="AE123" s="151"/>
      <c r="AG123" s="124"/>
    </row>
    <row r="124" spans="1:33" x14ac:dyDescent="0.25">
      <c r="A124" s="148">
        <v>113</v>
      </c>
      <c r="B124" s="184" t="s">
        <v>369</v>
      </c>
      <c r="C124" s="185">
        <v>45310</v>
      </c>
      <c r="D124" s="179"/>
      <c r="E124" s="178"/>
      <c r="F124" s="178"/>
      <c r="G124" s="178" t="s">
        <v>250</v>
      </c>
      <c r="H124" s="178"/>
      <c r="I124" s="121"/>
      <c r="J124" s="178"/>
      <c r="K124" s="178" t="s">
        <v>250</v>
      </c>
      <c r="L124" s="178"/>
      <c r="M124" s="178"/>
      <c r="N124" s="178"/>
      <c r="O124" s="177"/>
      <c r="P124" s="178"/>
      <c r="Q124" s="178"/>
      <c r="R124" s="178"/>
      <c r="S124" s="178"/>
      <c r="T124" s="178"/>
      <c r="U124" s="178"/>
      <c r="V124" s="178"/>
      <c r="W124" s="151"/>
      <c r="X124" s="151"/>
      <c r="Y124" s="151"/>
      <c r="Z124" s="151"/>
      <c r="AA124" s="129" t="s">
        <v>250</v>
      </c>
      <c r="AB124" s="129"/>
      <c r="AC124" s="129"/>
      <c r="AD124" s="129" t="s">
        <v>250</v>
      </c>
      <c r="AE124" s="151"/>
      <c r="AG124" s="124"/>
    </row>
    <row r="125" spans="1:33" x14ac:dyDescent="0.25">
      <c r="A125" s="118">
        <v>114</v>
      </c>
      <c r="B125" s="184" t="s">
        <v>370</v>
      </c>
      <c r="C125" s="185">
        <v>45372</v>
      </c>
      <c r="D125" s="179"/>
      <c r="E125" s="178"/>
      <c r="F125" s="178"/>
      <c r="G125" s="178" t="s">
        <v>250</v>
      </c>
      <c r="H125" s="178"/>
      <c r="I125" s="121"/>
      <c r="J125" s="178"/>
      <c r="K125" s="178"/>
      <c r="L125" s="178" t="s">
        <v>250</v>
      </c>
      <c r="M125" s="178"/>
      <c r="N125" s="178"/>
      <c r="O125" s="177"/>
      <c r="P125" s="178"/>
      <c r="Q125" s="178"/>
      <c r="R125" s="178"/>
      <c r="S125" s="178"/>
      <c r="T125" s="178"/>
      <c r="U125" s="178"/>
      <c r="V125" s="178"/>
      <c r="W125" s="151"/>
      <c r="X125" s="151"/>
      <c r="Y125" s="151"/>
      <c r="Z125" s="151"/>
      <c r="AA125" s="129" t="s">
        <v>250</v>
      </c>
      <c r="AB125" s="129"/>
      <c r="AC125" s="129"/>
      <c r="AD125" s="129" t="s">
        <v>250</v>
      </c>
      <c r="AE125" s="151"/>
      <c r="AG125" s="124"/>
    </row>
    <row r="126" spans="1:33" x14ac:dyDescent="0.25">
      <c r="A126" s="118">
        <v>115</v>
      </c>
      <c r="B126" s="155">
        <v>3</v>
      </c>
      <c r="C126" s="122">
        <v>45400</v>
      </c>
      <c r="D126" s="154"/>
      <c r="E126" s="133"/>
      <c r="F126" s="133"/>
      <c r="G126" s="133" t="s">
        <v>250</v>
      </c>
      <c r="H126" s="178"/>
      <c r="I126" s="121"/>
      <c r="J126" s="178"/>
      <c r="K126" s="178"/>
      <c r="L126" s="178"/>
      <c r="M126" s="178"/>
      <c r="N126" s="178"/>
      <c r="O126" s="177"/>
      <c r="P126" s="178"/>
      <c r="Q126" s="178"/>
      <c r="R126" s="178"/>
      <c r="S126" s="178"/>
      <c r="T126" s="178"/>
      <c r="U126" s="178"/>
      <c r="V126" s="178"/>
      <c r="W126" s="121" t="s">
        <v>250</v>
      </c>
      <c r="X126" s="151"/>
      <c r="Y126" s="151"/>
      <c r="Z126" s="151"/>
      <c r="AA126" s="129" t="s">
        <v>250</v>
      </c>
      <c r="AB126" s="129"/>
      <c r="AC126" s="129"/>
      <c r="AD126" s="129" t="s">
        <v>250</v>
      </c>
      <c r="AE126" s="151"/>
      <c r="AG126" s="124"/>
    </row>
    <row r="127" spans="1:33" x14ac:dyDescent="0.25">
      <c r="A127" s="148">
        <v>116</v>
      </c>
      <c r="B127" s="155">
        <v>6</v>
      </c>
      <c r="C127" s="122">
        <v>45402</v>
      </c>
      <c r="D127" s="154"/>
      <c r="E127" s="133"/>
      <c r="F127" s="133"/>
      <c r="G127" s="133" t="s">
        <v>250</v>
      </c>
      <c r="H127" s="178"/>
      <c r="I127" s="121"/>
      <c r="J127" s="178"/>
      <c r="K127" s="178"/>
      <c r="L127" s="178"/>
      <c r="M127" s="178"/>
      <c r="N127" s="178"/>
      <c r="O127" s="177"/>
      <c r="P127" s="178"/>
      <c r="Q127" s="178"/>
      <c r="R127" s="178"/>
      <c r="S127" s="178"/>
      <c r="T127" s="178"/>
      <c r="U127" s="178"/>
      <c r="V127" s="178"/>
      <c r="W127" s="121" t="s">
        <v>250</v>
      </c>
      <c r="X127" s="151"/>
      <c r="Y127" s="151"/>
      <c r="Z127" s="151"/>
      <c r="AA127" s="129" t="s">
        <v>250</v>
      </c>
      <c r="AB127" s="129"/>
      <c r="AC127" s="129"/>
      <c r="AD127" s="129" t="s">
        <v>250</v>
      </c>
      <c r="AE127" s="151"/>
      <c r="AG127" s="124"/>
    </row>
    <row r="128" spans="1:33" hidden="1" x14ac:dyDescent="0.25">
      <c r="A128" s="118">
        <v>117</v>
      </c>
      <c r="B128" s="155">
        <v>9</v>
      </c>
      <c r="C128" s="122">
        <v>45430</v>
      </c>
      <c r="D128" s="154"/>
      <c r="E128" s="186" t="s">
        <v>250</v>
      </c>
      <c r="F128" s="186"/>
      <c r="G128" s="186"/>
      <c r="H128" s="178"/>
      <c r="I128" s="121"/>
      <c r="J128" s="178"/>
      <c r="K128" s="178"/>
      <c r="L128" s="178"/>
      <c r="M128" s="178"/>
      <c r="N128" s="178"/>
      <c r="O128" s="177"/>
      <c r="P128" s="178"/>
      <c r="Q128" s="178"/>
      <c r="R128" s="178"/>
      <c r="S128" s="178"/>
      <c r="T128" s="178"/>
      <c r="U128" s="178"/>
      <c r="V128" s="178"/>
      <c r="W128" s="121" t="s">
        <v>250</v>
      </c>
      <c r="X128" s="151"/>
      <c r="Y128" s="151"/>
      <c r="Z128" s="151"/>
      <c r="AA128" s="129" t="s">
        <v>250</v>
      </c>
      <c r="AB128" s="129"/>
      <c r="AC128" s="129"/>
      <c r="AD128" s="129" t="s">
        <v>250</v>
      </c>
      <c r="AE128" s="151"/>
      <c r="AF128" s="123"/>
      <c r="AG128" s="124"/>
    </row>
    <row r="129" spans="1:33" hidden="1" x14ac:dyDescent="0.25">
      <c r="A129" s="118">
        <v>118</v>
      </c>
      <c r="B129" s="155">
        <v>13</v>
      </c>
      <c r="C129" s="119">
        <v>45473</v>
      </c>
      <c r="D129" s="154"/>
      <c r="E129" s="133" t="s">
        <v>250</v>
      </c>
      <c r="F129" s="133"/>
      <c r="G129" s="133"/>
      <c r="H129" s="178"/>
      <c r="I129" s="121"/>
      <c r="J129" s="178"/>
      <c r="K129" s="178"/>
      <c r="L129" s="178"/>
      <c r="M129" s="178"/>
      <c r="N129" s="178"/>
      <c r="O129" s="177"/>
      <c r="P129" s="178"/>
      <c r="Q129" s="178"/>
      <c r="R129" s="178"/>
      <c r="S129" s="178"/>
      <c r="T129" s="178"/>
      <c r="U129" s="178"/>
      <c r="V129" s="178"/>
      <c r="W129" s="121" t="s">
        <v>250</v>
      </c>
      <c r="X129" s="151"/>
      <c r="Y129" s="151"/>
      <c r="Z129" s="151"/>
      <c r="AA129" s="129" t="s">
        <v>250</v>
      </c>
      <c r="AB129" s="129"/>
      <c r="AC129" s="129"/>
      <c r="AD129" s="129" t="s">
        <v>250</v>
      </c>
      <c r="AE129" s="151"/>
      <c r="AF129" s="123"/>
      <c r="AG129" s="124"/>
    </row>
    <row r="130" spans="1:33" hidden="1" x14ac:dyDescent="0.25">
      <c r="A130" s="148">
        <v>119</v>
      </c>
      <c r="B130" s="155">
        <v>15</v>
      </c>
      <c r="C130" s="122">
        <v>45499</v>
      </c>
      <c r="D130" s="154"/>
      <c r="E130" s="133" t="s">
        <v>250</v>
      </c>
      <c r="F130" s="133"/>
      <c r="G130" s="133"/>
      <c r="H130" s="178"/>
      <c r="I130" s="121"/>
      <c r="J130" s="178"/>
      <c r="K130" s="178"/>
      <c r="L130" s="178"/>
      <c r="M130" s="178"/>
      <c r="N130" s="178"/>
      <c r="O130" s="177"/>
      <c r="P130" s="178"/>
      <c r="Q130" s="178"/>
      <c r="R130" s="178"/>
      <c r="S130" s="178"/>
      <c r="T130" s="178"/>
      <c r="U130" s="178"/>
      <c r="V130" s="178"/>
      <c r="W130" s="121" t="s">
        <v>250</v>
      </c>
      <c r="X130" s="151"/>
      <c r="Y130" s="151"/>
      <c r="Z130" s="151"/>
      <c r="AA130" s="129" t="s">
        <v>250</v>
      </c>
      <c r="AB130" s="129"/>
      <c r="AC130" s="129"/>
      <c r="AD130" s="129" t="s">
        <v>250</v>
      </c>
      <c r="AE130" s="151"/>
      <c r="AF130" s="123"/>
      <c r="AG130" s="124"/>
    </row>
    <row r="131" spans="1:33" hidden="1" x14ac:dyDescent="0.25">
      <c r="A131" s="118">
        <v>120</v>
      </c>
      <c r="B131" s="155">
        <v>16</v>
      </c>
      <c r="C131" s="122">
        <v>45528</v>
      </c>
      <c r="D131" s="154"/>
      <c r="E131" s="133" t="s">
        <v>250</v>
      </c>
      <c r="F131" s="133"/>
      <c r="G131" s="133"/>
      <c r="H131" s="132"/>
      <c r="I131" s="121"/>
      <c r="J131" s="132"/>
      <c r="K131" s="132"/>
      <c r="L131" s="132"/>
      <c r="M131" s="132"/>
      <c r="N131" s="132"/>
      <c r="O131" s="132"/>
      <c r="P131" s="178"/>
      <c r="Q131" s="178"/>
      <c r="R131" s="178"/>
      <c r="S131" s="178"/>
      <c r="T131" s="178"/>
      <c r="U131" s="178"/>
      <c r="V131" s="178"/>
      <c r="W131" s="121" t="s">
        <v>250</v>
      </c>
      <c r="X131" s="151"/>
      <c r="Y131" s="151"/>
      <c r="Z131" s="151"/>
      <c r="AA131" s="129" t="s">
        <v>250</v>
      </c>
      <c r="AB131" s="129"/>
      <c r="AC131" s="129"/>
      <c r="AD131" s="129" t="s">
        <v>250</v>
      </c>
      <c r="AE131" s="151"/>
      <c r="AF131" s="123"/>
      <c r="AG131" s="124"/>
    </row>
    <row r="132" spans="1:33" hidden="1" x14ac:dyDescent="0.25">
      <c r="A132" s="118">
        <v>121</v>
      </c>
      <c r="B132" s="155">
        <v>20</v>
      </c>
      <c r="C132" s="122">
        <v>45578</v>
      </c>
      <c r="D132" s="187"/>
      <c r="E132" s="133" t="s">
        <v>250</v>
      </c>
      <c r="F132" s="133"/>
      <c r="G132" s="133"/>
      <c r="H132" s="178"/>
      <c r="I132" s="121"/>
      <c r="J132" s="178"/>
      <c r="K132" s="178"/>
      <c r="L132" s="178"/>
      <c r="M132" s="178"/>
      <c r="N132" s="178"/>
      <c r="O132" s="177"/>
      <c r="P132" s="178"/>
      <c r="Q132" s="178"/>
      <c r="R132" s="178"/>
      <c r="S132" s="178"/>
      <c r="T132" s="178"/>
      <c r="U132" s="178"/>
      <c r="V132" s="178"/>
      <c r="W132" s="121" t="s">
        <v>250</v>
      </c>
      <c r="X132" s="151"/>
      <c r="Y132" s="151"/>
      <c r="Z132" s="151"/>
      <c r="AA132" s="129" t="s">
        <v>250</v>
      </c>
      <c r="AB132" s="129"/>
      <c r="AC132" s="129"/>
      <c r="AD132" s="129" t="s">
        <v>250</v>
      </c>
      <c r="AE132" s="151"/>
      <c r="AF132" s="123"/>
      <c r="AG132" s="124"/>
    </row>
    <row r="133" spans="1:33" hidden="1" x14ac:dyDescent="0.25">
      <c r="A133" s="148">
        <v>122</v>
      </c>
      <c r="B133" s="155">
        <v>21</v>
      </c>
      <c r="C133" s="122">
        <v>45611</v>
      </c>
      <c r="D133" s="154"/>
      <c r="E133" s="133" t="s">
        <v>250</v>
      </c>
      <c r="F133" s="133"/>
      <c r="G133" s="133"/>
      <c r="H133" s="178"/>
      <c r="I133" s="121"/>
      <c r="J133" s="178"/>
      <c r="K133" s="178"/>
      <c r="L133" s="178"/>
      <c r="M133" s="178"/>
      <c r="N133" s="178"/>
      <c r="O133" s="177"/>
      <c r="P133" s="178"/>
      <c r="Q133" s="178"/>
      <c r="R133" s="178"/>
      <c r="S133" s="178"/>
      <c r="T133" s="178"/>
      <c r="U133" s="178"/>
      <c r="V133" s="178"/>
      <c r="W133" s="121" t="s">
        <v>250</v>
      </c>
      <c r="X133" s="151"/>
      <c r="Y133" s="151"/>
      <c r="Z133" s="151"/>
      <c r="AA133" s="129" t="s">
        <v>250</v>
      </c>
      <c r="AB133" s="129"/>
      <c r="AC133" s="129"/>
      <c r="AD133" s="129" t="s">
        <v>250</v>
      </c>
      <c r="AE133" s="151"/>
      <c r="AF133" s="123"/>
      <c r="AG133" s="124"/>
    </row>
    <row r="134" spans="1:33" hidden="1" x14ac:dyDescent="0.25">
      <c r="A134" s="118">
        <v>123</v>
      </c>
      <c r="B134" s="155">
        <v>22</v>
      </c>
      <c r="C134" s="122">
        <v>45638</v>
      </c>
      <c r="D134" s="153"/>
      <c r="E134" s="133" t="s">
        <v>250</v>
      </c>
      <c r="F134" s="133"/>
      <c r="G134" s="133"/>
      <c r="H134" s="178"/>
      <c r="I134" s="121"/>
      <c r="J134" s="178"/>
      <c r="K134" s="178"/>
      <c r="L134" s="178"/>
      <c r="M134" s="178"/>
      <c r="N134" s="178"/>
      <c r="O134" s="177"/>
      <c r="P134" s="178"/>
      <c r="Q134" s="178"/>
      <c r="R134" s="178"/>
      <c r="S134" s="178"/>
      <c r="T134" s="178"/>
      <c r="U134" s="178"/>
      <c r="V134" s="178"/>
      <c r="W134" s="121" t="s">
        <v>250</v>
      </c>
      <c r="X134" s="131"/>
      <c r="Y134" s="131"/>
      <c r="Z134" s="131"/>
      <c r="AA134" s="129" t="s">
        <v>250</v>
      </c>
      <c r="AB134" s="129"/>
      <c r="AC134" s="129"/>
      <c r="AD134" s="129" t="s">
        <v>250</v>
      </c>
      <c r="AE134" s="131"/>
      <c r="AF134" s="123"/>
      <c r="AG134" s="124"/>
    </row>
    <row r="135" spans="1:33" hidden="1" x14ac:dyDescent="0.25">
      <c r="A135" s="118">
        <v>124</v>
      </c>
      <c r="B135" s="155">
        <v>23</v>
      </c>
      <c r="C135" s="122">
        <v>45033</v>
      </c>
      <c r="D135" s="153"/>
      <c r="E135" s="133" t="s">
        <v>250</v>
      </c>
      <c r="F135" s="133"/>
      <c r="G135" s="120"/>
      <c r="H135" s="178"/>
      <c r="I135" s="121"/>
      <c r="J135" s="178"/>
      <c r="K135" s="178"/>
      <c r="L135" s="178"/>
      <c r="M135" s="178"/>
      <c r="N135" s="178"/>
      <c r="O135" s="177"/>
      <c r="P135" s="178"/>
      <c r="Q135" s="178"/>
      <c r="R135" s="178"/>
      <c r="S135" s="178"/>
      <c r="T135" s="178"/>
      <c r="U135" s="178"/>
      <c r="V135" s="178"/>
      <c r="W135" s="121" t="s">
        <v>250</v>
      </c>
      <c r="X135" s="131"/>
      <c r="Y135" s="131"/>
      <c r="Z135" s="131"/>
      <c r="AA135" s="129" t="s">
        <v>250</v>
      </c>
      <c r="AB135" s="129"/>
      <c r="AC135" s="129"/>
      <c r="AD135" s="129" t="s">
        <v>250</v>
      </c>
      <c r="AE135" s="131"/>
      <c r="AF135" s="123"/>
      <c r="AG135" s="124"/>
    </row>
    <row r="136" spans="1:33" hidden="1" x14ac:dyDescent="0.25">
      <c r="A136" s="148">
        <v>125</v>
      </c>
      <c r="B136" s="155">
        <v>24</v>
      </c>
      <c r="C136" s="122">
        <v>45035</v>
      </c>
      <c r="D136" s="153"/>
      <c r="E136" s="133" t="s">
        <v>250</v>
      </c>
      <c r="F136" s="133"/>
      <c r="G136" s="120"/>
      <c r="H136" s="178"/>
      <c r="I136" s="121"/>
      <c r="J136" s="178"/>
      <c r="K136" s="178"/>
      <c r="L136" s="178"/>
      <c r="M136" s="178"/>
      <c r="N136" s="178"/>
      <c r="O136" s="177"/>
      <c r="P136" s="178"/>
      <c r="Q136" s="178"/>
      <c r="R136" s="178"/>
      <c r="S136" s="178"/>
      <c r="T136" s="178"/>
      <c r="U136" s="178"/>
      <c r="V136" s="178"/>
      <c r="W136" s="121" t="s">
        <v>250</v>
      </c>
      <c r="X136" s="131"/>
      <c r="Y136" s="131"/>
      <c r="Z136" s="131"/>
      <c r="AA136" s="129" t="s">
        <v>250</v>
      </c>
      <c r="AB136" s="129"/>
      <c r="AC136" s="129"/>
      <c r="AD136" s="129"/>
      <c r="AE136" s="131" t="s">
        <v>250</v>
      </c>
      <c r="AF136" s="123"/>
      <c r="AG136" s="124"/>
    </row>
    <row r="137" spans="1:33" hidden="1" x14ac:dyDescent="0.25">
      <c r="A137" s="118">
        <v>126</v>
      </c>
      <c r="B137" s="155">
        <v>28</v>
      </c>
      <c r="C137" s="122">
        <v>45068</v>
      </c>
      <c r="D137" s="187"/>
      <c r="E137" s="133" t="s">
        <v>250</v>
      </c>
      <c r="F137" s="133"/>
      <c r="G137" s="133"/>
      <c r="H137" s="188"/>
      <c r="I137" s="121"/>
      <c r="J137" s="188"/>
      <c r="K137" s="188"/>
      <c r="L137" s="188"/>
      <c r="M137" s="188"/>
      <c r="N137" s="188"/>
      <c r="O137" s="189"/>
      <c r="P137" s="188"/>
      <c r="Q137" s="188"/>
      <c r="R137" s="178"/>
      <c r="S137" s="178"/>
      <c r="T137" s="178"/>
      <c r="U137" s="178"/>
      <c r="V137" s="178"/>
      <c r="W137" s="121" t="s">
        <v>250</v>
      </c>
      <c r="X137" s="131"/>
      <c r="Y137" s="131"/>
      <c r="Z137" s="131"/>
      <c r="AA137" s="129" t="s">
        <v>250</v>
      </c>
      <c r="AB137" s="129"/>
      <c r="AC137" s="129"/>
      <c r="AD137" s="129"/>
      <c r="AE137" s="131" t="s">
        <v>250</v>
      </c>
      <c r="AF137" s="123"/>
      <c r="AG137" s="124"/>
    </row>
    <row r="138" spans="1:33" x14ac:dyDescent="0.25">
      <c r="A138" s="118">
        <v>127</v>
      </c>
      <c r="B138" s="155">
        <v>30</v>
      </c>
      <c r="C138" s="122">
        <v>45079</v>
      </c>
      <c r="D138" s="187"/>
      <c r="E138" s="133"/>
      <c r="F138" s="133"/>
      <c r="G138" s="133" t="s">
        <v>250</v>
      </c>
      <c r="H138" s="131"/>
      <c r="I138" s="121"/>
      <c r="J138" s="131"/>
      <c r="K138" s="131"/>
      <c r="L138" s="131"/>
      <c r="M138" s="131"/>
      <c r="N138" s="131"/>
      <c r="O138" s="130"/>
      <c r="P138" s="178"/>
      <c r="Q138" s="178"/>
      <c r="R138" s="178"/>
      <c r="S138" s="178"/>
      <c r="T138" s="178"/>
      <c r="U138" s="178"/>
      <c r="V138" s="178"/>
      <c r="W138" s="121" t="s">
        <v>250</v>
      </c>
      <c r="X138" s="131"/>
      <c r="Y138" s="131"/>
      <c r="Z138" s="131"/>
      <c r="AA138" s="129" t="s">
        <v>250</v>
      </c>
      <c r="AB138" s="129"/>
      <c r="AC138" s="129"/>
      <c r="AD138" s="129" t="s">
        <v>250</v>
      </c>
      <c r="AE138" s="131"/>
      <c r="AG138" s="124"/>
    </row>
    <row r="139" spans="1:33" hidden="1" x14ac:dyDescent="0.25">
      <c r="A139" s="148">
        <v>128</v>
      </c>
      <c r="B139" s="155">
        <v>31</v>
      </c>
      <c r="C139" s="122">
        <v>45082</v>
      </c>
      <c r="D139" s="187"/>
      <c r="E139" s="133" t="s">
        <v>250</v>
      </c>
      <c r="F139" s="133"/>
      <c r="G139" s="133"/>
      <c r="H139" s="178"/>
      <c r="I139" s="121"/>
      <c r="J139" s="178"/>
      <c r="K139" s="178"/>
      <c r="L139" s="178"/>
      <c r="M139" s="178"/>
      <c r="N139" s="178"/>
      <c r="O139" s="177"/>
      <c r="P139" s="178"/>
      <c r="Q139" s="178"/>
      <c r="R139" s="178"/>
      <c r="S139" s="178"/>
      <c r="T139" s="178"/>
      <c r="U139" s="178"/>
      <c r="V139" s="178"/>
      <c r="W139" s="121" t="s">
        <v>250</v>
      </c>
      <c r="X139" s="131"/>
      <c r="Y139" s="131"/>
      <c r="Z139" s="131"/>
      <c r="AA139" s="129" t="s">
        <v>250</v>
      </c>
      <c r="AB139" s="129"/>
      <c r="AC139" s="129"/>
      <c r="AD139" s="129" t="s">
        <v>250</v>
      </c>
      <c r="AE139" s="131"/>
      <c r="AF139" s="123"/>
      <c r="AG139" s="124"/>
    </row>
    <row r="140" spans="1:33" x14ac:dyDescent="0.25">
      <c r="A140" s="118">
        <v>129</v>
      </c>
      <c r="B140" s="155">
        <v>34</v>
      </c>
      <c r="C140" s="122">
        <v>45104</v>
      </c>
      <c r="D140" s="153"/>
      <c r="E140" s="133"/>
      <c r="F140" s="133"/>
      <c r="G140" s="133" t="s">
        <v>250</v>
      </c>
      <c r="H140" s="178"/>
      <c r="I140" s="121"/>
      <c r="J140" s="178"/>
      <c r="K140" s="178"/>
      <c r="L140" s="178"/>
      <c r="M140" s="178"/>
      <c r="N140" s="178"/>
      <c r="O140" s="177"/>
      <c r="P140" s="178"/>
      <c r="Q140" s="178"/>
      <c r="R140" s="178"/>
      <c r="S140" s="178"/>
      <c r="T140" s="178"/>
      <c r="U140" s="178"/>
      <c r="V140" s="178"/>
      <c r="W140" s="121" t="s">
        <v>250</v>
      </c>
      <c r="X140" s="131"/>
      <c r="Y140" s="131"/>
      <c r="Z140" s="131"/>
      <c r="AA140" s="129" t="s">
        <v>250</v>
      </c>
      <c r="AB140" s="129"/>
      <c r="AC140" s="129"/>
      <c r="AD140" s="129" t="s">
        <v>250</v>
      </c>
      <c r="AE140" s="131"/>
      <c r="AG140" s="124"/>
    </row>
    <row r="141" spans="1:33" hidden="1" x14ac:dyDescent="0.25">
      <c r="A141" s="118">
        <v>130</v>
      </c>
      <c r="B141" s="155">
        <v>37</v>
      </c>
      <c r="C141" s="122">
        <v>45118</v>
      </c>
      <c r="D141" s="154"/>
      <c r="E141" s="133" t="s">
        <v>250</v>
      </c>
      <c r="F141" s="133"/>
      <c r="G141" s="133"/>
      <c r="H141" s="178"/>
      <c r="I141" s="121"/>
      <c r="J141" s="178"/>
      <c r="K141" s="178"/>
      <c r="L141" s="178"/>
      <c r="M141" s="178"/>
      <c r="N141" s="178"/>
      <c r="O141" s="177"/>
      <c r="P141" s="178"/>
      <c r="Q141" s="178"/>
      <c r="R141" s="178"/>
      <c r="S141" s="178"/>
      <c r="T141" s="178"/>
      <c r="U141" s="178"/>
      <c r="V141" s="178"/>
      <c r="W141" s="121" t="s">
        <v>250</v>
      </c>
      <c r="X141" s="131"/>
      <c r="Y141" s="131"/>
      <c r="Z141" s="131"/>
      <c r="AA141" s="129" t="s">
        <v>250</v>
      </c>
      <c r="AB141" s="129"/>
      <c r="AC141" s="129"/>
      <c r="AD141" s="129" t="s">
        <v>250</v>
      </c>
      <c r="AE141" s="131"/>
      <c r="AF141" s="123"/>
      <c r="AG141" s="124"/>
    </row>
    <row r="142" spans="1:33" hidden="1" x14ac:dyDescent="0.25">
      <c r="A142" s="148">
        <v>131</v>
      </c>
      <c r="B142" s="155">
        <v>38</v>
      </c>
      <c r="C142" s="122">
        <v>45124</v>
      </c>
      <c r="D142" s="187"/>
      <c r="E142" s="133" t="s">
        <v>250</v>
      </c>
      <c r="F142" s="133"/>
      <c r="G142" s="133"/>
      <c r="H142" s="178"/>
      <c r="I142" s="121"/>
      <c r="J142" s="178"/>
      <c r="K142" s="178"/>
      <c r="L142" s="178"/>
      <c r="M142" s="178"/>
      <c r="N142" s="178"/>
      <c r="O142" s="177"/>
      <c r="P142" s="178"/>
      <c r="Q142" s="178"/>
      <c r="R142" s="178"/>
      <c r="S142" s="178"/>
      <c r="T142" s="178"/>
      <c r="U142" s="178"/>
      <c r="V142" s="178"/>
      <c r="W142" s="121" t="s">
        <v>250</v>
      </c>
      <c r="X142" s="131"/>
      <c r="Y142" s="131"/>
      <c r="Z142" s="131"/>
      <c r="AA142" s="129" t="s">
        <v>250</v>
      </c>
      <c r="AB142" s="129"/>
      <c r="AC142" s="129"/>
      <c r="AD142" s="129"/>
      <c r="AE142" s="131" t="s">
        <v>250</v>
      </c>
      <c r="AF142" s="123"/>
      <c r="AG142" s="124"/>
    </row>
    <row r="143" spans="1:33" hidden="1" x14ac:dyDescent="0.25">
      <c r="A143" s="118">
        <v>132</v>
      </c>
      <c r="B143" s="155">
        <v>39</v>
      </c>
      <c r="C143" s="122">
        <v>45124</v>
      </c>
      <c r="D143" s="149"/>
      <c r="E143" s="133" t="s">
        <v>250</v>
      </c>
      <c r="F143" s="133"/>
      <c r="G143" s="133"/>
      <c r="H143" s="121"/>
      <c r="I143" s="121"/>
      <c r="J143" s="190"/>
      <c r="K143" s="190"/>
      <c r="L143" s="190"/>
      <c r="M143" s="190"/>
      <c r="N143" s="190"/>
      <c r="O143" s="190"/>
      <c r="P143" s="190"/>
      <c r="Q143" s="190"/>
      <c r="R143" s="190"/>
      <c r="S143" s="190"/>
      <c r="T143" s="190"/>
      <c r="U143" s="190"/>
      <c r="V143" s="190"/>
      <c r="W143" s="121" t="s">
        <v>250</v>
      </c>
      <c r="X143" s="131"/>
      <c r="Y143" s="131"/>
      <c r="Z143" s="131"/>
      <c r="AA143" s="129" t="s">
        <v>250</v>
      </c>
      <c r="AB143" s="129"/>
      <c r="AC143" s="129"/>
      <c r="AD143" s="129"/>
      <c r="AE143" s="131" t="s">
        <v>250</v>
      </c>
      <c r="AF143" s="123"/>
      <c r="AG143" s="124"/>
    </row>
    <row r="144" spans="1:33" x14ac:dyDescent="0.25">
      <c r="A144" s="118">
        <v>133</v>
      </c>
      <c r="B144" s="155">
        <v>40</v>
      </c>
      <c r="C144" s="122">
        <v>45132</v>
      </c>
      <c r="D144" s="153"/>
      <c r="E144" s="133"/>
      <c r="F144" s="133"/>
      <c r="G144" s="133" t="s">
        <v>250</v>
      </c>
      <c r="H144" s="121"/>
      <c r="I144" s="121"/>
      <c r="J144" s="190"/>
      <c r="K144" s="190"/>
      <c r="L144" s="190"/>
      <c r="M144" s="190"/>
      <c r="N144" s="190"/>
      <c r="O144" s="190"/>
      <c r="P144" s="190"/>
      <c r="Q144" s="190"/>
      <c r="R144" s="190"/>
      <c r="S144" s="190"/>
      <c r="T144" s="190"/>
      <c r="U144" s="190"/>
      <c r="V144" s="190"/>
      <c r="W144" s="121" t="s">
        <v>250</v>
      </c>
      <c r="X144" s="131"/>
      <c r="Y144" s="131"/>
      <c r="Z144" s="131"/>
      <c r="AA144" s="129" t="s">
        <v>250</v>
      </c>
      <c r="AB144" s="129"/>
      <c r="AC144" s="129"/>
      <c r="AD144" s="129" t="s">
        <v>250</v>
      </c>
      <c r="AE144" s="131"/>
      <c r="AG144" s="124"/>
    </row>
    <row r="145" spans="1:33" x14ac:dyDescent="0.25">
      <c r="A145" s="148">
        <v>134</v>
      </c>
      <c r="B145" s="155">
        <v>41</v>
      </c>
      <c r="C145" s="122">
        <v>45138</v>
      </c>
      <c r="D145" s="187"/>
      <c r="E145" s="133"/>
      <c r="F145" s="133"/>
      <c r="G145" s="133" t="s">
        <v>250</v>
      </c>
      <c r="H145" s="121"/>
      <c r="I145" s="121"/>
      <c r="J145" s="190"/>
      <c r="K145" s="190"/>
      <c r="L145" s="190"/>
      <c r="M145" s="190"/>
      <c r="N145" s="190"/>
      <c r="O145" s="190"/>
      <c r="P145" s="190"/>
      <c r="Q145" s="190"/>
      <c r="R145" s="190"/>
      <c r="S145" s="190"/>
      <c r="T145" s="190"/>
      <c r="U145" s="190"/>
      <c r="V145" s="190"/>
      <c r="W145" s="121" t="s">
        <v>250</v>
      </c>
      <c r="X145" s="131"/>
      <c r="Y145" s="131"/>
      <c r="Z145" s="131"/>
      <c r="AA145" s="129" t="s">
        <v>250</v>
      </c>
      <c r="AB145" s="129"/>
      <c r="AC145" s="129"/>
      <c r="AD145" s="129"/>
      <c r="AE145" s="131" t="s">
        <v>250</v>
      </c>
      <c r="AG145" s="124"/>
    </row>
    <row r="146" spans="1:33" x14ac:dyDescent="0.25">
      <c r="A146" s="118">
        <v>135</v>
      </c>
      <c r="B146" s="155">
        <v>44</v>
      </c>
      <c r="C146" s="122">
        <v>45142</v>
      </c>
      <c r="D146" s="187"/>
      <c r="E146" s="133"/>
      <c r="F146" s="133"/>
      <c r="G146" s="133" t="s">
        <v>250</v>
      </c>
      <c r="H146" s="121"/>
      <c r="I146" s="121"/>
      <c r="J146" s="190"/>
      <c r="K146" s="190"/>
      <c r="L146" s="190"/>
      <c r="M146" s="190"/>
      <c r="N146" s="190"/>
      <c r="O146" s="190"/>
      <c r="P146" s="190"/>
      <c r="Q146" s="190"/>
      <c r="R146" s="190"/>
      <c r="S146" s="190"/>
      <c r="T146" s="190"/>
      <c r="U146" s="190"/>
      <c r="V146" s="190"/>
      <c r="W146" s="121" t="s">
        <v>250</v>
      </c>
      <c r="X146" s="131"/>
      <c r="Y146" s="131"/>
      <c r="Z146" s="131"/>
      <c r="AA146" s="129" t="s">
        <v>250</v>
      </c>
      <c r="AB146" s="129"/>
      <c r="AC146" s="129"/>
      <c r="AD146" s="129" t="s">
        <v>250</v>
      </c>
      <c r="AE146" s="131"/>
      <c r="AG146" s="124"/>
    </row>
    <row r="147" spans="1:33" x14ac:dyDescent="0.25">
      <c r="A147" s="118">
        <v>136</v>
      </c>
      <c r="B147" s="155">
        <v>45</v>
      </c>
      <c r="C147" s="122">
        <v>45142</v>
      </c>
      <c r="D147" s="175"/>
      <c r="E147" s="133"/>
      <c r="F147" s="133"/>
      <c r="G147" s="133" t="s">
        <v>250</v>
      </c>
      <c r="H147" s="121"/>
      <c r="I147" s="121"/>
      <c r="J147" s="190"/>
      <c r="K147" s="190"/>
      <c r="L147" s="190"/>
      <c r="M147" s="190"/>
      <c r="N147" s="190"/>
      <c r="O147" s="190"/>
      <c r="P147" s="190"/>
      <c r="Q147" s="190"/>
      <c r="R147" s="190"/>
      <c r="S147" s="190"/>
      <c r="T147" s="190"/>
      <c r="U147" s="190"/>
      <c r="V147" s="190"/>
      <c r="W147" s="121" t="s">
        <v>250</v>
      </c>
      <c r="X147" s="131"/>
      <c r="Y147" s="131"/>
      <c r="Z147" s="131"/>
      <c r="AA147" s="129" t="s">
        <v>250</v>
      </c>
      <c r="AB147" s="129"/>
      <c r="AC147" s="129"/>
      <c r="AD147" s="129" t="s">
        <v>250</v>
      </c>
      <c r="AE147" s="131"/>
      <c r="AG147" s="124"/>
    </row>
    <row r="148" spans="1:33" x14ac:dyDescent="0.25">
      <c r="A148" s="148">
        <v>137</v>
      </c>
      <c r="B148" s="155">
        <v>46</v>
      </c>
      <c r="C148" s="122">
        <v>45146</v>
      </c>
      <c r="D148" s="175"/>
      <c r="E148" s="133"/>
      <c r="F148" s="133"/>
      <c r="G148" s="133" t="s">
        <v>250</v>
      </c>
      <c r="H148" s="121"/>
      <c r="I148" s="121"/>
      <c r="J148" s="190"/>
      <c r="K148" s="190"/>
      <c r="L148" s="190"/>
      <c r="M148" s="190"/>
      <c r="N148" s="190"/>
      <c r="O148" s="190"/>
      <c r="P148" s="190"/>
      <c r="Q148" s="190"/>
      <c r="R148" s="190"/>
      <c r="S148" s="190"/>
      <c r="T148" s="190"/>
      <c r="U148" s="190"/>
      <c r="V148" s="190"/>
      <c r="W148" s="121" t="s">
        <v>250</v>
      </c>
      <c r="X148" s="131"/>
      <c r="Y148" s="131"/>
      <c r="Z148" s="131"/>
      <c r="AA148" s="129" t="s">
        <v>250</v>
      </c>
      <c r="AB148" s="129"/>
      <c r="AC148" s="129"/>
      <c r="AD148" s="129"/>
      <c r="AE148" s="131" t="s">
        <v>250</v>
      </c>
      <c r="AG148" s="124"/>
    </row>
    <row r="149" spans="1:33" hidden="1" x14ac:dyDescent="0.25">
      <c r="A149" s="118">
        <v>138</v>
      </c>
      <c r="B149" s="155">
        <v>48</v>
      </c>
      <c r="C149" s="122">
        <v>45147</v>
      </c>
      <c r="D149" s="154"/>
      <c r="E149" s="133" t="s">
        <v>250</v>
      </c>
      <c r="F149" s="133"/>
      <c r="G149" s="133"/>
      <c r="H149" s="121"/>
      <c r="I149" s="121"/>
      <c r="J149" s="190"/>
      <c r="K149" s="190"/>
      <c r="L149" s="190"/>
      <c r="M149" s="190"/>
      <c r="N149" s="190"/>
      <c r="O149" s="190"/>
      <c r="P149" s="190"/>
      <c r="Q149" s="190"/>
      <c r="R149" s="190"/>
      <c r="S149" s="190"/>
      <c r="T149" s="190"/>
      <c r="U149" s="190"/>
      <c r="V149" s="190"/>
      <c r="W149" s="121" t="s">
        <v>250</v>
      </c>
      <c r="X149" s="131"/>
      <c r="Y149" s="131"/>
      <c r="Z149" s="131"/>
      <c r="AA149" s="129" t="s">
        <v>250</v>
      </c>
      <c r="AB149" s="129"/>
      <c r="AC149" s="129"/>
      <c r="AD149" s="129" t="s">
        <v>250</v>
      </c>
      <c r="AE149" s="131"/>
      <c r="AF149" s="123"/>
      <c r="AG149" s="124"/>
    </row>
    <row r="150" spans="1:33" x14ac:dyDescent="0.25">
      <c r="A150" s="118">
        <v>139</v>
      </c>
      <c r="B150" s="155">
        <v>49</v>
      </c>
      <c r="C150" s="122">
        <v>45148</v>
      </c>
      <c r="D150" s="175"/>
      <c r="E150" s="133"/>
      <c r="F150" s="133"/>
      <c r="G150" s="133" t="s">
        <v>250</v>
      </c>
      <c r="H150" s="121"/>
      <c r="I150" s="121"/>
      <c r="J150" s="190"/>
      <c r="K150" s="190"/>
      <c r="L150" s="190"/>
      <c r="M150" s="190"/>
      <c r="N150" s="190"/>
      <c r="O150" s="190"/>
      <c r="P150" s="190"/>
      <c r="Q150" s="190"/>
      <c r="R150" s="190"/>
      <c r="S150" s="190"/>
      <c r="T150" s="190"/>
      <c r="U150" s="190"/>
      <c r="V150" s="190"/>
      <c r="W150" s="121" t="s">
        <v>250</v>
      </c>
      <c r="X150" s="131"/>
      <c r="Y150" s="131"/>
      <c r="Z150" s="131"/>
      <c r="AA150" s="129" t="s">
        <v>250</v>
      </c>
      <c r="AB150" s="129"/>
      <c r="AC150" s="129"/>
      <c r="AD150" s="129" t="s">
        <v>250</v>
      </c>
      <c r="AE150" s="131"/>
      <c r="AG150" s="124"/>
    </row>
    <row r="151" spans="1:33" hidden="1" x14ac:dyDescent="0.25">
      <c r="A151" s="148">
        <v>140</v>
      </c>
      <c r="B151" s="155">
        <v>50</v>
      </c>
      <c r="C151" s="119">
        <v>45167</v>
      </c>
      <c r="D151" s="154"/>
      <c r="E151" s="133" t="s">
        <v>250</v>
      </c>
      <c r="F151" s="133"/>
      <c r="G151" s="133"/>
      <c r="H151" s="121"/>
      <c r="I151" s="121"/>
      <c r="J151" s="190"/>
      <c r="K151" s="190"/>
      <c r="L151" s="190"/>
      <c r="M151" s="190"/>
      <c r="N151" s="190"/>
      <c r="O151" s="190"/>
      <c r="P151" s="190"/>
      <c r="Q151" s="190"/>
      <c r="R151" s="190"/>
      <c r="S151" s="190"/>
      <c r="T151" s="190"/>
      <c r="U151" s="190"/>
      <c r="V151" s="190"/>
      <c r="W151" s="121" t="s">
        <v>250</v>
      </c>
      <c r="X151" s="131"/>
      <c r="Y151" s="131"/>
      <c r="Z151" s="131"/>
      <c r="AA151" s="129" t="s">
        <v>250</v>
      </c>
      <c r="AB151" s="129"/>
      <c r="AC151" s="129"/>
      <c r="AD151" s="129"/>
      <c r="AE151" s="131" t="s">
        <v>250</v>
      </c>
      <c r="AF151" s="123"/>
      <c r="AG151" s="124"/>
    </row>
    <row r="152" spans="1:33" x14ac:dyDescent="0.25">
      <c r="A152" s="118">
        <v>141</v>
      </c>
      <c r="B152" s="155">
        <v>52</v>
      </c>
      <c r="C152" s="122">
        <v>45177</v>
      </c>
      <c r="D152" s="175"/>
      <c r="E152" s="133"/>
      <c r="F152" s="133"/>
      <c r="G152" s="133" t="s">
        <v>250</v>
      </c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1" t="s">
        <v>250</v>
      </c>
      <c r="X152" s="132"/>
      <c r="Y152" s="132"/>
      <c r="Z152" s="132"/>
      <c r="AA152" s="168" t="s">
        <v>250</v>
      </c>
      <c r="AB152" s="168"/>
      <c r="AC152" s="168"/>
      <c r="AD152" s="168" t="s">
        <v>250</v>
      </c>
      <c r="AE152" s="132"/>
      <c r="AG152" s="124"/>
    </row>
    <row r="153" spans="1:33" x14ac:dyDescent="0.25">
      <c r="A153" s="118">
        <v>142</v>
      </c>
      <c r="B153" s="155">
        <v>53</v>
      </c>
      <c r="C153" s="122">
        <v>45184</v>
      </c>
      <c r="D153" s="175"/>
      <c r="E153" s="133"/>
      <c r="F153" s="133"/>
      <c r="G153" s="133" t="s">
        <v>250</v>
      </c>
      <c r="H153" s="120"/>
      <c r="I153" s="121"/>
      <c r="J153" s="190"/>
      <c r="K153" s="190"/>
      <c r="L153" s="190"/>
      <c r="M153" s="190"/>
      <c r="N153" s="190"/>
      <c r="O153" s="190"/>
      <c r="P153" s="190"/>
      <c r="Q153" s="190"/>
      <c r="R153" s="190"/>
      <c r="S153" s="190"/>
      <c r="T153" s="190"/>
      <c r="U153" s="190"/>
      <c r="V153" s="190"/>
      <c r="W153" s="121" t="s">
        <v>250</v>
      </c>
      <c r="X153" s="131"/>
      <c r="Y153" s="131"/>
      <c r="Z153" s="131"/>
      <c r="AA153" s="129" t="s">
        <v>250</v>
      </c>
      <c r="AB153" s="129"/>
      <c r="AC153" s="129"/>
      <c r="AD153" s="129" t="s">
        <v>250</v>
      </c>
      <c r="AE153" s="131"/>
      <c r="AG153" s="124"/>
    </row>
    <row r="154" spans="1:33" x14ac:dyDescent="0.25">
      <c r="A154" s="148">
        <v>143</v>
      </c>
      <c r="B154" s="155">
        <v>59</v>
      </c>
      <c r="C154" s="122">
        <v>45208</v>
      </c>
      <c r="D154" s="154"/>
      <c r="E154" s="133"/>
      <c r="F154" s="133"/>
      <c r="G154" s="133" t="s">
        <v>250</v>
      </c>
      <c r="H154" s="120"/>
      <c r="I154" s="121"/>
      <c r="J154" s="190"/>
      <c r="K154" s="190"/>
      <c r="L154" s="190"/>
      <c r="M154" s="190"/>
      <c r="N154" s="190"/>
      <c r="O154" s="190"/>
      <c r="P154" s="190"/>
      <c r="Q154" s="190"/>
      <c r="R154" s="190"/>
      <c r="S154" s="190"/>
      <c r="T154" s="190"/>
      <c r="U154" s="190"/>
      <c r="V154" s="190"/>
      <c r="W154" s="121" t="s">
        <v>250</v>
      </c>
      <c r="X154" s="131"/>
      <c r="Y154" s="131"/>
      <c r="Z154" s="131"/>
      <c r="AA154" s="129" t="s">
        <v>250</v>
      </c>
      <c r="AB154" s="129"/>
      <c r="AC154" s="129"/>
      <c r="AD154" s="129" t="s">
        <v>250</v>
      </c>
      <c r="AE154" s="131"/>
      <c r="AG154" s="124"/>
    </row>
    <row r="155" spans="1:33" hidden="1" x14ac:dyDescent="0.25">
      <c r="A155" s="118">
        <v>144</v>
      </c>
      <c r="B155" s="155">
        <v>60</v>
      </c>
      <c r="C155" s="122">
        <v>45209</v>
      </c>
      <c r="D155" s="153"/>
      <c r="E155" s="133" t="s">
        <v>250</v>
      </c>
      <c r="F155" s="133"/>
      <c r="G155" s="133"/>
      <c r="H155" s="120"/>
      <c r="I155" s="121"/>
      <c r="J155" s="190"/>
      <c r="K155" s="190"/>
      <c r="L155" s="190"/>
      <c r="M155" s="190"/>
      <c r="N155" s="190"/>
      <c r="O155" s="190"/>
      <c r="P155" s="190"/>
      <c r="Q155" s="190"/>
      <c r="R155" s="190"/>
      <c r="S155" s="190"/>
      <c r="T155" s="190"/>
      <c r="U155" s="190"/>
      <c r="V155" s="190"/>
      <c r="W155" s="121" t="s">
        <v>250</v>
      </c>
      <c r="X155" s="131"/>
      <c r="Y155" s="131"/>
      <c r="Z155" s="131"/>
      <c r="AA155" s="129" t="s">
        <v>250</v>
      </c>
      <c r="AB155" s="129"/>
      <c r="AC155" s="129"/>
      <c r="AD155" s="129" t="s">
        <v>250</v>
      </c>
      <c r="AE155" s="131"/>
      <c r="AF155" s="123"/>
      <c r="AG155" s="124"/>
    </row>
    <row r="156" spans="1:33" ht="26.25" x14ac:dyDescent="0.25">
      <c r="A156" s="118">
        <v>145</v>
      </c>
      <c r="B156" s="155">
        <v>63</v>
      </c>
      <c r="C156" s="122" t="s">
        <v>371</v>
      </c>
      <c r="D156" s="175"/>
      <c r="E156" s="133"/>
      <c r="F156" s="133"/>
      <c r="G156" s="133" t="s">
        <v>250</v>
      </c>
      <c r="H156" s="120"/>
      <c r="I156" s="121"/>
      <c r="J156" s="190"/>
      <c r="K156" s="190"/>
      <c r="L156" s="190"/>
      <c r="M156" s="190"/>
      <c r="N156" s="190"/>
      <c r="O156" s="190"/>
      <c r="P156" s="190"/>
      <c r="Q156" s="190"/>
      <c r="R156" s="190"/>
      <c r="S156" s="190"/>
      <c r="T156" s="190"/>
      <c r="U156" s="190"/>
      <c r="V156" s="190"/>
      <c r="W156" s="121" t="s">
        <v>250</v>
      </c>
      <c r="X156" s="131"/>
      <c r="Y156" s="131"/>
      <c r="Z156" s="131"/>
      <c r="AA156" s="129" t="s">
        <v>250</v>
      </c>
      <c r="AB156" s="129"/>
      <c r="AC156" s="129"/>
      <c r="AD156" s="129" t="s">
        <v>250</v>
      </c>
      <c r="AE156" s="131"/>
      <c r="AG156" s="124"/>
    </row>
    <row r="157" spans="1:33" hidden="1" x14ac:dyDescent="0.25">
      <c r="A157" s="148">
        <v>146</v>
      </c>
      <c r="B157" s="155">
        <v>64</v>
      </c>
      <c r="C157" s="122">
        <v>45222</v>
      </c>
      <c r="D157" s="153"/>
      <c r="E157" s="133" t="s">
        <v>250</v>
      </c>
      <c r="F157" s="133"/>
      <c r="G157" s="133"/>
      <c r="H157" s="120"/>
      <c r="I157" s="121"/>
      <c r="J157" s="190"/>
      <c r="K157" s="190"/>
      <c r="L157" s="190"/>
      <c r="M157" s="190"/>
      <c r="N157" s="190"/>
      <c r="O157" s="190"/>
      <c r="P157" s="190"/>
      <c r="Q157" s="190"/>
      <c r="R157" s="190"/>
      <c r="S157" s="190"/>
      <c r="T157" s="190"/>
      <c r="U157" s="190"/>
      <c r="V157" s="190"/>
      <c r="W157" s="121" t="s">
        <v>250</v>
      </c>
      <c r="X157" s="131"/>
      <c r="Y157" s="131"/>
      <c r="Z157" s="131"/>
      <c r="AA157" s="129" t="s">
        <v>250</v>
      </c>
      <c r="AB157" s="129"/>
      <c r="AC157" s="129"/>
      <c r="AD157" s="129" t="s">
        <v>250</v>
      </c>
      <c r="AE157" s="131"/>
      <c r="AF157" s="123"/>
      <c r="AG157" s="124"/>
    </row>
    <row r="158" spans="1:33" x14ac:dyDescent="0.25">
      <c r="A158" s="118">
        <v>147</v>
      </c>
      <c r="B158" s="155">
        <v>65</v>
      </c>
      <c r="C158" s="122">
        <v>45246</v>
      </c>
      <c r="D158" s="153"/>
      <c r="E158" s="133"/>
      <c r="F158" s="133"/>
      <c r="G158" s="133" t="s">
        <v>250</v>
      </c>
      <c r="H158" s="120"/>
      <c r="I158" s="121"/>
      <c r="J158" s="190"/>
      <c r="K158" s="190"/>
      <c r="L158" s="190"/>
      <c r="M158" s="190"/>
      <c r="N158" s="190"/>
      <c r="O158" s="190"/>
      <c r="P158" s="190"/>
      <c r="Q158" s="190"/>
      <c r="R158" s="190"/>
      <c r="S158" s="190"/>
      <c r="T158" s="190"/>
      <c r="U158" s="190"/>
      <c r="V158" s="190"/>
      <c r="W158" s="121" t="s">
        <v>250</v>
      </c>
      <c r="X158" s="131"/>
      <c r="Y158" s="131"/>
      <c r="Z158" s="131"/>
      <c r="AA158" s="129" t="s">
        <v>250</v>
      </c>
      <c r="AB158" s="129"/>
      <c r="AC158" s="129"/>
      <c r="AD158" s="129" t="s">
        <v>250</v>
      </c>
      <c r="AE158" s="131"/>
      <c r="AG158" s="124"/>
    </row>
    <row r="159" spans="1:33" x14ac:dyDescent="0.25">
      <c r="A159" s="118">
        <v>148</v>
      </c>
      <c r="B159" s="155">
        <v>66</v>
      </c>
      <c r="C159" s="119">
        <v>45250</v>
      </c>
      <c r="D159" s="153"/>
      <c r="E159" s="133"/>
      <c r="F159" s="133"/>
      <c r="G159" s="133" t="s">
        <v>250</v>
      </c>
      <c r="H159" s="120"/>
      <c r="I159" s="121"/>
      <c r="J159" s="190"/>
      <c r="K159" s="190"/>
      <c r="L159" s="190"/>
      <c r="M159" s="190"/>
      <c r="N159" s="190"/>
      <c r="O159" s="190"/>
      <c r="P159" s="190"/>
      <c r="Q159" s="190"/>
      <c r="R159" s="190"/>
      <c r="S159" s="190"/>
      <c r="T159" s="190"/>
      <c r="U159" s="190"/>
      <c r="V159" s="190"/>
      <c r="W159" s="121" t="s">
        <v>250</v>
      </c>
      <c r="X159" s="131"/>
      <c r="Y159" s="131"/>
      <c r="Z159" s="131"/>
      <c r="AA159" s="129" t="s">
        <v>250</v>
      </c>
      <c r="AB159" s="129"/>
      <c r="AC159" s="129"/>
      <c r="AD159" s="129" t="s">
        <v>250</v>
      </c>
      <c r="AE159" s="131"/>
      <c r="AG159" s="124"/>
    </row>
    <row r="160" spans="1:33" x14ac:dyDescent="0.25">
      <c r="A160" s="148">
        <v>149</v>
      </c>
      <c r="B160" s="155">
        <v>68</v>
      </c>
      <c r="C160" s="122">
        <v>45251</v>
      </c>
      <c r="D160" s="153"/>
      <c r="E160" s="133"/>
      <c r="F160" s="133"/>
      <c r="G160" s="133" t="s">
        <v>250</v>
      </c>
      <c r="H160" s="120"/>
      <c r="I160" s="121"/>
      <c r="J160" s="190"/>
      <c r="K160" s="190"/>
      <c r="L160" s="190"/>
      <c r="M160" s="190"/>
      <c r="N160" s="190"/>
      <c r="O160" s="190"/>
      <c r="P160" s="190"/>
      <c r="Q160" s="190"/>
      <c r="R160" s="190"/>
      <c r="S160" s="190"/>
      <c r="T160" s="190"/>
      <c r="U160" s="190"/>
      <c r="V160" s="190"/>
      <c r="W160" s="121" t="s">
        <v>250</v>
      </c>
      <c r="X160" s="131"/>
      <c r="Y160" s="131"/>
      <c r="Z160" s="131"/>
      <c r="AA160" s="129" t="s">
        <v>250</v>
      </c>
      <c r="AB160" s="129"/>
      <c r="AC160" s="129"/>
      <c r="AD160" s="129" t="s">
        <v>250</v>
      </c>
      <c r="AE160" s="131"/>
      <c r="AG160" s="124"/>
    </row>
    <row r="161" spans="1:33" x14ac:dyDescent="0.25">
      <c r="A161" s="118">
        <v>150</v>
      </c>
      <c r="B161" s="155">
        <v>69</v>
      </c>
      <c r="C161" s="122">
        <v>45257</v>
      </c>
      <c r="D161" s="175"/>
      <c r="E161" s="133"/>
      <c r="F161" s="133"/>
      <c r="G161" s="133" t="s">
        <v>250</v>
      </c>
      <c r="H161" s="120"/>
      <c r="I161" s="121"/>
      <c r="J161" s="190"/>
      <c r="K161" s="190"/>
      <c r="L161" s="190"/>
      <c r="M161" s="190"/>
      <c r="N161" s="190"/>
      <c r="O161" s="190"/>
      <c r="P161" s="190"/>
      <c r="Q161" s="190"/>
      <c r="R161" s="190"/>
      <c r="S161" s="190"/>
      <c r="T161" s="190"/>
      <c r="U161" s="190"/>
      <c r="V161" s="190"/>
      <c r="W161" s="121" t="s">
        <v>250</v>
      </c>
      <c r="X161" s="131"/>
      <c r="Y161" s="131"/>
      <c r="Z161" s="131"/>
      <c r="AA161" s="129" t="s">
        <v>250</v>
      </c>
      <c r="AB161" s="129"/>
      <c r="AC161" s="129"/>
      <c r="AD161" s="129" t="s">
        <v>250</v>
      </c>
      <c r="AE161" s="131"/>
      <c r="AG161" s="124"/>
    </row>
    <row r="162" spans="1:33" x14ac:dyDescent="0.25">
      <c r="A162" s="118">
        <v>151</v>
      </c>
      <c r="B162" s="155">
        <v>71</v>
      </c>
      <c r="C162" s="122">
        <v>45268</v>
      </c>
      <c r="D162" s="154"/>
      <c r="E162" s="133"/>
      <c r="F162" s="133"/>
      <c r="G162" s="133" t="s">
        <v>250</v>
      </c>
      <c r="H162" s="120"/>
      <c r="I162" s="121"/>
      <c r="J162" s="190"/>
      <c r="K162" s="190"/>
      <c r="L162" s="190"/>
      <c r="M162" s="190"/>
      <c r="N162" s="190"/>
      <c r="O162" s="190"/>
      <c r="P162" s="190"/>
      <c r="Q162" s="190"/>
      <c r="R162" s="190"/>
      <c r="S162" s="190"/>
      <c r="T162" s="190"/>
      <c r="U162" s="190"/>
      <c r="V162" s="190"/>
      <c r="W162" s="121" t="s">
        <v>250</v>
      </c>
      <c r="X162" s="131"/>
      <c r="Y162" s="131"/>
      <c r="Z162" s="131"/>
      <c r="AA162" s="129" t="s">
        <v>250</v>
      </c>
      <c r="AB162" s="129"/>
      <c r="AC162" s="129"/>
      <c r="AD162" s="129" t="s">
        <v>250</v>
      </c>
      <c r="AE162" s="131"/>
      <c r="AG162" s="124"/>
    </row>
    <row r="163" spans="1:33" x14ac:dyDescent="0.25">
      <c r="A163" s="148">
        <v>152</v>
      </c>
      <c r="B163" s="155">
        <v>72</v>
      </c>
      <c r="C163" s="122">
        <v>45268</v>
      </c>
      <c r="D163" s="154"/>
      <c r="E163" s="133"/>
      <c r="F163" s="133"/>
      <c r="G163" s="133" t="s">
        <v>250</v>
      </c>
      <c r="H163" s="120"/>
      <c r="I163" s="121"/>
      <c r="J163" s="190"/>
      <c r="K163" s="190"/>
      <c r="L163" s="190"/>
      <c r="M163" s="190"/>
      <c r="N163" s="190"/>
      <c r="O163" s="190"/>
      <c r="P163" s="190"/>
      <c r="Q163" s="190"/>
      <c r="R163" s="190"/>
      <c r="S163" s="190"/>
      <c r="T163" s="190"/>
      <c r="U163" s="190"/>
      <c r="V163" s="190"/>
      <c r="W163" s="121" t="s">
        <v>250</v>
      </c>
      <c r="X163" s="131"/>
      <c r="Y163" s="131"/>
      <c r="Z163" s="131"/>
      <c r="AA163" s="129" t="s">
        <v>250</v>
      </c>
      <c r="AB163" s="129"/>
      <c r="AC163" s="129"/>
      <c r="AD163" s="129" t="s">
        <v>250</v>
      </c>
      <c r="AE163" s="131"/>
      <c r="AG163" s="124"/>
    </row>
    <row r="164" spans="1:33" x14ac:dyDescent="0.25">
      <c r="A164" s="118">
        <v>153</v>
      </c>
      <c r="B164" s="155">
        <v>75</v>
      </c>
      <c r="C164" s="122">
        <v>45272</v>
      </c>
      <c r="D164" s="154"/>
      <c r="E164" s="133"/>
      <c r="F164" s="133"/>
      <c r="G164" s="133" t="s">
        <v>250</v>
      </c>
      <c r="H164" s="120"/>
      <c r="I164" s="121"/>
      <c r="J164" s="190"/>
      <c r="K164" s="190"/>
      <c r="L164" s="190"/>
      <c r="M164" s="190"/>
      <c r="N164" s="190"/>
      <c r="O164" s="190"/>
      <c r="P164" s="190"/>
      <c r="Q164" s="190"/>
      <c r="R164" s="190"/>
      <c r="S164" s="190"/>
      <c r="T164" s="190"/>
      <c r="U164" s="190"/>
      <c r="V164" s="190"/>
      <c r="W164" s="121" t="s">
        <v>250</v>
      </c>
      <c r="X164" s="131"/>
      <c r="Y164" s="131"/>
      <c r="Z164" s="131"/>
      <c r="AA164" s="129" t="s">
        <v>250</v>
      </c>
      <c r="AB164" s="129"/>
      <c r="AC164" s="129"/>
      <c r="AD164" s="129" t="s">
        <v>250</v>
      </c>
      <c r="AE164" s="131"/>
      <c r="AG164" s="124"/>
    </row>
    <row r="165" spans="1:33" x14ac:dyDescent="0.25">
      <c r="A165" s="118">
        <v>154</v>
      </c>
      <c r="B165" s="155">
        <v>79</v>
      </c>
      <c r="C165" s="122">
        <v>45278</v>
      </c>
      <c r="D165" s="154"/>
      <c r="E165" s="133"/>
      <c r="F165" s="133"/>
      <c r="G165" s="133" t="s">
        <v>250</v>
      </c>
      <c r="H165" s="120"/>
      <c r="I165" s="121"/>
      <c r="J165" s="190"/>
      <c r="K165" s="190"/>
      <c r="L165" s="190"/>
      <c r="M165" s="190"/>
      <c r="N165" s="190"/>
      <c r="O165" s="190"/>
      <c r="P165" s="190"/>
      <c r="Q165" s="190"/>
      <c r="R165" s="190"/>
      <c r="S165" s="190"/>
      <c r="T165" s="190"/>
      <c r="U165" s="190"/>
      <c r="V165" s="190"/>
      <c r="W165" s="121" t="s">
        <v>250</v>
      </c>
      <c r="X165" s="131"/>
      <c r="Y165" s="131"/>
      <c r="Z165" s="131"/>
      <c r="AA165" s="129" t="s">
        <v>250</v>
      </c>
      <c r="AB165" s="129"/>
      <c r="AC165" s="129"/>
      <c r="AD165" s="129" t="s">
        <v>250</v>
      </c>
      <c r="AE165" s="131"/>
      <c r="AG165" s="124"/>
    </row>
    <row r="166" spans="1:33" hidden="1" x14ac:dyDescent="0.25">
      <c r="A166" s="148">
        <v>155</v>
      </c>
      <c r="B166" s="155">
        <v>80</v>
      </c>
      <c r="C166" s="122">
        <v>45282</v>
      </c>
      <c r="D166" s="154"/>
      <c r="E166" s="133" t="s">
        <v>250</v>
      </c>
      <c r="F166" s="133"/>
      <c r="G166" s="133"/>
      <c r="H166" s="120"/>
      <c r="I166" s="121"/>
      <c r="J166" s="190"/>
      <c r="K166" s="190"/>
      <c r="L166" s="190"/>
      <c r="M166" s="190"/>
      <c r="N166" s="190"/>
      <c r="O166" s="190"/>
      <c r="P166" s="190"/>
      <c r="Q166" s="190"/>
      <c r="R166" s="190"/>
      <c r="S166" s="190"/>
      <c r="T166" s="190"/>
      <c r="U166" s="190"/>
      <c r="V166" s="190"/>
      <c r="W166" s="121" t="s">
        <v>250</v>
      </c>
      <c r="X166" s="131"/>
      <c r="Y166" s="131"/>
      <c r="Z166" s="131"/>
      <c r="AA166" s="129" t="s">
        <v>250</v>
      </c>
      <c r="AB166" s="129"/>
      <c r="AC166" s="129"/>
      <c r="AD166" s="129" t="s">
        <v>250</v>
      </c>
      <c r="AE166" s="131"/>
      <c r="AF166" s="123"/>
      <c r="AG166" s="124"/>
    </row>
    <row r="167" spans="1:33" hidden="1" x14ac:dyDescent="0.25">
      <c r="A167" s="118">
        <v>156</v>
      </c>
      <c r="B167" s="155">
        <v>4</v>
      </c>
      <c r="C167" s="122">
        <v>44942</v>
      </c>
      <c r="D167" s="153"/>
      <c r="E167" s="133" t="s">
        <v>250</v>
      </c>
      <c r="F167" s="133"/>
      <c r="G167" s="133"/>
      <c r="H167" s="120"/>
      <c r="I167" s="121"/>
      <c r="J167" s="190"/>
      <c r="K167" s="190"/>
      <c r="L167" s="190"/>
      <c r="M167" s="190"/>
      <c r="N167" s="190"/>
      <c r="O167" s="190"/>
      <c r="P167" s="190"/>
      <c r="Q167" s="190"/>
      <c r="R167" s="190"/>
      <c r="S167" s="190"/>
      <c r="T167" s="190"/>
      <c r="U167" s="190"/>
      <c r="V167" s="190"/>
      <c r="W167" s="131"/>
      <c r="X167" s="131"/>
      <c r="Y167" s="131"/>
      <c r="Z167" s="131" t="s">
        <v>250</v>
      </c>
      <c r="AA167" s="129" t="s">
        <v>250</v>
      </c>
      <c r="AB167" s="129"/>
      <c r="AC167" s="129"/>
      <c r="AD167" s="129" t="s">
        <v>250</v>
      </c>
      <c r="AE167" s="131"/>
      <c r="AF167" s="123"/>
      <c r="AG167" s="124"/>
    </row>
    <row r="168" spans="1:33" hidden="1" x14ac:dyDescent="0.25">
      <c r="A168" s="118">
        <v>157</v>
      </c>
      <c r="B168" s="155">
        <v>5</v>
      </c>
      <c r="C168" s="122">
        <v>44943</v>
      </c>
      <c r="D168" s="153"/>
      <c r="E168" s="133" t="s">
        <v>250</v>
      </c>
      <c r="F168" s="133"/>
      <c r="G168" s="133"/>
      <c r="H168" s="120"/>
      <c r="I168" s="121"/>
      <c r="J168" s="190"/>
      <c r="K168" s="190"/>
      <c r="L168" s="190"/>
      <c r="M168" s="190"/>
      <c r="N168" s="190"/>
      <c r="O168" s="190"/>
      <c r="P168" s="190"/>
      <c r="Q168" s="190"/>
      <c r="R168" s="190"/>
      <c r="S168" s="190"/>
      <c r="T168" s="190"/>
      <c r="U168" s="190"/>
      <c r="V168" s="190"/>
      <c r="W168" s="131"/>
      <c r="X168" s="131"/>
      <c r="Y168" s="131"/>
      <c r="Z168" s="131" t="s">
        <v>250</v>
      </c>
      <c r="AA168" s="129" t="s">
        <v>250</v>
      </c>
      <c r="AB168" s="129"/>
      <c r="AC168" s="129"/>
      <c r="AD168" s="129" t="s">
        <v>250</v>
      </c>
      <c r="AE168" s="131"/>
      <c r="AF168" s="123"/>
      <c r="AG168" s="124"/>
    </row>
    <row r="169" spans="1:33" x14ac:dyDescent="0.25">
      <c r="A169" s="148">
        <v>158</v>
      </c>
      <c r="B169" s="155">
        <v>7</v>
      </c>
      <c r="C169" s="122">
        <v>44945</v>
      </c>
      <c r="D169" s="153"/>
      <c r="E169" s="133"/>
      <c r="F169" s="133"/>
      <c r="G169" s="133" t="s">
        <v>250</v>
      </c>
      <c r="H169" s="120"/>
      <c r="I169" s="121"/>
      <c r="J169" s="190"/>
      <c r="K169" s="190"/>
      <c r="L169" s="190"/>
      <c r="M169" s="190"/>
      <c r="N169" s="190"/>
      <c r="O169" s="190"/>
      <c r="P169" s="190"/>
      <c r="Q169" s="190"/>
      <c r="R169" s="190"/>
      <c r="S169" s="190"/>
      <c r="T169" s="190"/>
      <c r="U169" s="190"/>
      <c r="V169" s="190"/>
      <c r="W169" s="131"/>
      <c r="X169" s="131"/>
      <c r="Y169" s="131"/>
      <c r="Z169" s="131" t="s">
        <v>250</v>
      </c>
      <c r="AA169" s="129" t="s">
        <v>250</v>
      </c>
      <c r="AB169" s="129"/>
      <c r="AC169" s="129"/>
      <c r="AD169" s="129" t="s">
        <v>250</v>
      </c>
      <c r="AE169" s="131"/>
      <c r="AG169" s="124"/>
    </row>
    <row r="170" spans="1:33" x14ac:dyDescent="0.25">
      <c r="A170" s="118">
        <v>159</v>
      </c>
      <c r="B170" s="169">
        <v>38</v>
      </c>
      <c r="C170" s="119">
        <v>45006</v>
      </c>
      <c r="D170" s="153"/>
      <c r="E170" s="191"/>
      <c r="F170" s="191"/>
      <c r="G170" s="191" t="s">
        <v>250</v>
      </c>
      <c r="H170" s="120"/>
      <c r="I170" s="121"/>
      <c r="J170" s="190"/>
      <c r="K170" s="190"/>
      <c r="L170" s="190"/>
      <c r="M170" s="190"/>
      <c r="N170" s="190"/>
      <c r="O170" s="190"/>
      <c r="P170" s="190"/>
      <c r="Q170" s="190"/>
      <c r="R170" s="190"/>
      <c r="S170" s="190"/>
      <c r="T170" s="190"/>
      <c r="U170" s="190"/>
      <c r="V170" s="190"/>
      <c r="W170" s="131"/>
      <c r="X170" s="131"/>
      <c r="Y170" s="131"/>
      <c r="Z170" s="131" t="s">
        <v>250</v>
      </c>
      <c r="AA170" s="129" t="s">
        <v>250</v>
      </c>
      <c r="AB170" s="129"/>
      <c r="AC170" s="129"/>
      <c r="AD170" s="129" t="s">
        <v>250</v>
      </c>
      <c r="AE170" s="131"/>
      <c r="AG170" s="124"/>
    </row>
    <row r="171" spans="1:33" hidden="1" x14ac:dyDescent="0.25">
      <c r="A171" s="118">
        <v>160</v>
      </c>
      <c r="B171" s="155">
        <v>51</v>
      </c>
      <c r="C171" s="122">
        <v>45028</v>
      </c>
      <c r="D171" s="153"/>
      <c r="E171" s="133" t="s">
        <v>250</v>
      </c>
      <c r="F171" s="133"/>
      <c r="G171" s="133"/>
      <c r="H171" s="120"/>
      <c r="I171" s="121"/>
      <c r="J171" s="190"/>
      <c r="K171" s="190"/>
      <c r="L171" s="190"/>
      <c r="M171" s="190"/>
      <c r="N171" s="190"/>
      <c r="O171" s="190"/>
      <c r="P171" s="190"/>
      <c r="Q171" s="190"/>
      <c r="R171" s="190"/>
      <c r="S171" s="190"/>
      <c r="T171" s="190"/>
      <c r="U171" s="190"/>
      <c r="V171" s="190"/>
      <c r="W171" s="131"/>
      <c r="X171" s="131"/>
      <c r="Y171" s="131"/>
      <c r="Z171" s="131" t="s">
        <v>250</v>
      </c>
      <c r="AA171" s="129" t="s">
        <v>250</v>
      </c>
      <c r="AB171" s="129"/>
      <c r="AC171" s="129"/>
      <c r="AD171" s="129" t="s">
        <v>250</v>
      </c>
      <c r="AE171" s="131"/>
      <c r="AF171" s="123"/>
      <c r="AG171" s="124"/>
    </row>
    <row r="172" spans="1:33" x14ac:dyDescent="0.25">
      <c r="A172" s="148">
        <v>161</v>
      </c>
      <c r="B172" s="155">
        <v>54</v>
      </c>
      <c r="C172" s="122">
        <v>45034</v>
      </c>
      <c r="D172" s="153"/>
      <c r="E172" s="133"/>
      <c r="F172" s="133"/>
      <c r="G172" s="133" t="s">
        <v>250</v>
      </c>
      <c r="H172" s="120"/>
      <c r="I172" s="121"/>
      <c r="J172" s="190"/>
      <c r="K172" s="190"/>
      <c r="L172" s="190"/>
      <c r="M172" s="190"/>
      <c r="N172" s="190"/>
      <c r="O172" s="190"/>
      <c r="P172" s="190"/>
      <c r="Q172" s="190"/>
      <c r="R172" s="190"/>
      <c r="S172" s="190"/>
      <c r="T172" s="190"/>
      <c r="U172" s="190"/>
      <c r="V172" s="190"/>
      <c r="W172" s="131"/>
      <c r="X172" s="131"/>
      <c r="Y172" s="131"/>
      <c r="Z172" s="131" t="s">
        <v>250</v>
      </c>
      <c r="AA172" s="129" t="s">
        <v>250</v>
      </c>
      <c r="AB172" s="129"/>
      <c r="AC172" s="129"/>
      <c r="AD172" s="129" t="s">
        <v>250</v>
      </c>
      <c r="AE172" s="131"/>
      <c r="AG172" s="124"/>
    </row>
    <row r="173" spans="1:33" x14ac:dyDescent="0.25">
      <c r="A173" s="118">
        <v>162</v>
      </c>
      <c r="B173" s="155">
        <v>56</v>
      </c>
      <c r="C173" s="122">
        <v>45036</v>
      </c>
      <c r="D173" s="153"/>
      <c r="E173" s="133"/>
      <c r="F173" s="133"/>
      <c r="G173" s="133" t="s">
        <v>250</v>
      </c>
      <c r="H173" s="120"/>
      <c r="I173" s="121"/>
      <c r="J173" s="190"/>
      <c r="K173" s="190"/>
      <c r="L173" s="190"/>
      <c r="M173" s="190"/>
      <c r="N173" s="190"/>
      <c r="O173" s="190"/>
      <c r="P173" s="190"/>
      <c r="Q173" s="190"/>
      <c r="R173" s="190"/>
      <c r="S173" s="190"/>
      <c r="T173" s="190"/>
      <c r="U173" s="190"/>
      <c r="V173" s="190"/>
      <c r="W173" s="131"/>
      <c r="X173" s="131"/>
      <c r="Y173" s="131"/>
      <c r="Z173" s="131" t="s">
        <v>250</v>
      </c>
      <c r="AA173" s="129" t="s">
        <v>250</v>
      </c>
      <c r="AB173" s="129"/>
      <c r="AC173" s="129"/>
      <c r="AD173" s="129" t="s">
        <v>250</v>
      </c>
      <c r="AE173" s="131"/>
      <c r="AG173" s="124"/>
    </row>
    <row r="174" spans="1:33" x14ac:dyDescent="0.25">
      <c r="A174" s="118">
        <v>163</v>
      </c>
      <c r="B174" s="155">
        <v>70</v>
      </c>
      <c r="C174" s="122">
        <v>45064</v>
      </c>
      <c r="D174" s="153"/>
      <c r="E174" s="133"/>
      <c r="F174" s="133"/>
      <c r="G174" s="133" t="s">
        <v>250</v>
      </c>
      <c r="H174" s="120"/>
      <c r="I174" s="121"/>
      <c r="J174" s="190"/>
      <c r="K174" s="190"/>
      <c r="L174" s="190"/>
      <c r="M174" s="190"/>
      <c r="N174" s="190"/>
      <c r="O174" s="190"/>
      <c r="P174" s="190"/>
      <c r="Q174" s="190"/>
      <c r="R174" s="190"/>
      <c r="S174" s="190"/>
      <c r="T174" s="190"/>
      <c r="U174" s="190"/>
      <c r="V174" s="190"/>
      <c r="W174" s="132"/>
      <c r="X174" s="131"/>
      <c r="Y174" s="131"/>
      <c r="Z174" s="131" t="s">
        <v>250</v>
      </c>
      <c r="AA174" s="129" t="s">
        <v>250</v>
      </c>
      <c r="AB174" s="129"/>
      <c r="AC174" s="129"/>
      <c r="AD174" s="129" t="s">
        <v>250</v>
      </c>
      <c r="AE174" s="131"/>
      <c r="AG174" s="124"/>
    </row>
    <row r="175" spans="1:33" x14ac:dyDescent="0.25">
      <c r="A175" s="148">
        <v>164</v>
      </c>
      <c r="B175" s="155">
        <v>137</v>
      </c>
      <c r="C175" s="122">
        <v>45107</v>
      </c>
      <c r="D175" s="153"/>
      <c r="E175" s="133"/>
      <c r="F175" s="133"/>
      <c r="G175" s="133" t="s">
        <v>250</v>
      </c>
      <c r="H175" s="120"/>
      <c r="I175" s="121"/>
      <c r="J175" s="190"/>
      <c r="K175" s="190"/>
      <c r="L175" s="190"/>
      <c r="M175" s="190"/>
      <c r="N175" s="190"/>
      <c r="O175" s="190"/>
      <c r="P175" s="190"/>
      <c r="Q175" s="190"/>
      <c r="R175" s="190"/>
      <c r="S175" s="190"/>
      <c r="T175" s="190"/>
      <c r="U175" s="190"/>
      <c r="V175" s="190"/>
      <c r="W175" s="131"/>
      <c r="X175" s="131"/>
      <c r="Y175" s="131"/>
      <c r="Z175" s="131" t="s">
        <v>250</v>
      </c>
      <c r="AA175" s="129" t="s">
        <v>250</v>
      </c>
      <c r="AB175" s="129"/>
      <c r="AC175" s="129"/>
      <c r="AD175" s="129" t="s">
        <v>250</v>
      </c>
      <c r="AE175" s="131"/>
      <c r="AG175" s="124"/>
    </row>
    <row r="176" spans="1:33" x14ac:dyDescent="0.25">
      <c r="A176" s="118">
        <v>165</v>
      </c>
      <c r="B176" s="155">
        <v>149</v>
      </c>
      <c r="C176" s="122">
        <v>45133</v>
      </c>
      <c r="D176" s="153"/>
      <c r="E176" s="133"/>
      <c r="F176" s="133"/>
      <c r="G176" s="133" t="s">
        <v>250</v>
      </c>
      <c r="H176" s="120"/>
      <c r="I176" s="121"/>
      <c r="J176" s="190"/>
      <c r="K176" s="190"/>
      <c r="L176" s="190"/>
      <c r="M176" s="190"/>
      <c r="N176" s="190"/>
      <c r="O176" s="190"/>
      <c r="P176" s="190"/>
      <c r="Q176" s="190"/>
      <c r="R176" s="190"/>
      <c r="S176" s="190"/>
      <c r="T176" s="190"/>
      <c r="U176" s="190"/>
      <c r="V176" s="190"/>
      <c r="W176" s="131"/>
      <c r="X176" s="131"/>
      <c r="Y176" s="131"/>
      <c r="Z176" s="131" t="s">
        <v>250</v>
      </c>
      <c r="AA176" s="129" t="s">
        <v>250</v>
      </c>
      <c r="AB176" s="129"/>
      <c r="AC176" s="129"/>
      <c r="AD176" s="129" t="s">
        <v>250</v>
      </c>
      <c r="AE176" s="131"/>
      <c r="AG176" s="124"/>
    </row>
    <row r="177" spans="1:33" x14ac:dyDescent="0.25">
      <c r="A177" s="118">
        <v>166</v>
      </c>
      <c r="B177" s="155">
        <v>165</v>
      </c>
      <c r="C177" s="122">
        <v>45162</v>
      </c>
      <c r="D177" s="153"/>
      <c r="E177" s="133"/>
      <c r="F177" s="133"/>
      <c r="G177" s="133" t="s">
        <v>250</v>
      </c>
      <c r="H177" s="120"/>
      <c r="I177" s="121"/>
      <c r="J177" s="190"/>
      <c r="K177" s="190"/>
      <c r="L177" s="190"/>
      <c r="M177" s="190"/>
      <c r="N177" s="190"/>
      <c r="O177" s="190"/>
      <c r="P177" s="190"/>
      <c r="Q177" s="190"/>
      <c r="R177" s="190"/>
      <c r="S177" s="190"/>
      <c r="T177" s="190"/>
      <c r="U177" s="190"/>
      <c r="V177" s="190"/>
      <c r="W177" s="131"/>
      <c r="X177" s="131"/>
      <c r="Y177" s="131"/>
      <c r="Z177" s="131" t="s">
        <v>250</v>
      </c>
      <c r="AA177" s="129" t="s">
        <v>250</v>
      </c>
      <c r="AB177" s="129"/>
      <c r="AC177" s="129"/>
      <c r="AD177" s="129" t="s">
        <v>250</v>
      </c>
      <c r="AE177" s="131"/>
      <c r="AG177" s="124"/>
    </row>
    <row r="178" spans="1:33" hidden="1" x14ac:dyDescent="0.25">
      <c r="A178" s="148">
        <v>167</v>
      </c>
      <c r="B178" s="155">
        <v>172</v>
      </c>
      <c r="C178" s="122">
        <v>45180</v>
      </c>
      <c r="D178" s="153"/>
      <c r="E178" s="133" t="s">
        <v>250</v>
      </c>
      <c r="F178" s="133"/>
      <c r="G178" s="133"/>
      <c r="H178" s="121"/>
      <c r="I178" s="121"/>
      <c r="J178" s="190"/>
      <c r="K178" s="190"/>
      <c r="L178" s="190"/>
      <c r="M178" s="190"/>
      <c r="N178" s="190"/>
      <c r="O178" s="190"/>
      <c r="P178" s="190"/>
      <c r="Q178" s="190"/>
      <c r="R178" s="190"/>
      <c r="S178" s="190"/>
      <c r="T178" s="190"/>
      <c r="U178" s="190"/>
      <c r="V178" s="190"/>
      <c r="W178" s="131"/>
      <c r="X178" s="131"/>
      <c r="Y178" s="131"/>
      <c r="Z178" s="131" t="s">
        <v>250</v>
      </c>
      <c r="AA178" s="129" t="s">
        <v>250</v>
      </c>
      <c r="AB178" s="129"/>
      <c r="AC178" s="129"/>
      <c r="AD178" s="129" t="s">
        <v>250</v>
      </c>
      <c r="AE178" s="131"/>
      <c r="AF178" s="123"/>
      <c r="AG178" s="124"/>
    </row>
    <row r="179" spans="1:33" hidden="1" x14ac:dyDescent="0.25">
      <c r="A179" s="118">
        <v>168</v>
      </c>
      <c r="B179" s="155">
        <v>179</v>
      </c>
      <c r="C179" s="122">
        <v>45196</v>
      </c>
      <c r="D179" s="153"/>
      <c r="E179" s="133" t="s">
        <v>250</v>
      </c>
      <c r="F179" s="133"/>
      <c r="G179" s="133"/>
      <c r="H179" s="121"/>
      <c r="I179" s="121"/>
      <c r="J179" s="190"/>
      <c r="K179" s="190"/>
      <c r="L179" s="190"/>
      <c r="M179" s="190"/>
      <c r="N179" s="190"/>
      <c r="O179" s="190"/>
      <c r="P179" s="190"/>
      <c r="Q179" s="190"/>
      <c r="R179" s="190"/>
      <c r="S179" s="190"/>
      <c r="T179" s="190"/>
      <c r="U179" s="190"/>
      <c r="V179" s="190"/>
      <c r="W179" s="131"/>
      <c r="X179" s="131"/>
      <c r="Y179" s="131"/>
      <c r="Z179" s="131" t="s">
        <v>250</v>
      </c>
      <c r="AA179" s="129" t="s">
        <v>250</v>
      </c>
      <c r="AB179" s="129"/>
      <c r="AC179" s="129"/>
      <c r="AD179" s="129" t="s">
        <v>250</v>
      </c>
      <c r="AE179" s="131"/>
      <c r="AF179" s="123"/>
      <c r="AG179" s="124"/>
    </row>
    <row r="180" spans="1:33" hidden="1" x14ac:dyDescent="0.25">
      <c r="A180" s="118">
        <v>169</v>
      </c>
      <c r="B180" s="155">
        <v>183</v>
      </c>
      <c r="C180" s="122">
        <v>45203</v>
      </c>
      <c r="D180" s="153"/>
      <c r="E180" s="133" t="s">
        <v>250</v>
      </c>
      <c r="F180" s="133"/>
      <c r="G180" s="133"/>
      <c r="H180" s="121"/>
      <c r="I180" s="121"/>
      <c r="J180" s="190"/>
      <c r="K180" s="190"/>
      <c r="L180" s="190"/>
      <c r="M180" s="190"/>
      <c r="N180" s="190"/>
      <c r="O180" s="190"/>
      <c r="P180" s="190"/>
      <c r="Q180" s="190"/>
      <c r="R180" s="190"/>
      <c r="S180" s="190"/>
      <c r="T180" s="190"/>
      <c r="U180" s="190"/>
      <c r="V180" s="190"/>
      <c r="W180" s="131"/>
      <c r="X180" s="131"/>
      <c r="Y180" s="131"/>
      <c r="Z180" s="131" t="s">
        <v>250</v>
      </c>
      <c r="AA180" s="129" t="s">
        <v>250</v>
      </c>
      <c r="AB180" s="129"/>
      <c r="AC180" s="129"/>
      <c r="AD180" s="129" t="s">
        <v>250</v>
      </c>
      <c r="AE180" s="131"/>
      <c r="AF180" s="123"/>
      <c r="AG180" s="124"/>
    </row>
    <row r="181" spans="1:33" x14ac:dyDescent="0.25">
      <c r="A181" s="148">
        <v>170</v>
      </c>
      <c r="B181" s="155">
        <v>190</v>
      </c>
      <c r="C181" s="122">
        <v>45212</v>
      </c>
      <c r="D181" s="153"/>
      <c r="E181" s="133"/>
      <c r="F181" s="133"/>
      <c r="G181" s="133" t="s">
        <v>250</v>
      </c>
      <c r="H181" s="121"/>
      <c r="I181" s="121"/>
      <c r="J181" s="190"/>
      <c r="K181" s="190"/>
      <c r="L181" s="190"/>
      <c r="M181" s="190"/>
      <c r="N181" s="190"/>
      <c r="O181" s="190"/>
      <c r="P181" s="190"/>
      <c r="Q181" s="190"/>
      <c r="R181" s="190"/>
      <c r="S181" s="190"/>
      <c r="T181" s="190"/>
      <c r="U181" s="190"/>
      <c r="V181" s="190"/>
      <c r="W181" s="131"/>
      <c r="X181" s="131"/>
      <c r="Y181" s="131"/>
      <c r="Z181" s="131" t="s">
        <v>250</v>
      </c>
      <c r="AA181" s="129" t="s">
        <v>250</v>
      </c>
      <c r="AB181" s="129"/>
      <c r="AC181" s="129"/>
      <c r="AD181" s="129" t="s">
        <v>250</v>
      </c>
      <c r="AE181" s="131"/>
      <c r="AG181" s="124"/>
    </row>
    <row r="182" spans="1:33" hidden="1" x14ac:dyDescent="0.25">
      <c r="A182" s="118">
        <v>171</v>
      </c>
      <c r="B182" s="155">
        <v>210</v>
      </c>
      <c r="C182" s="122">
        <v>45232</v>
      </c>
      <c r="D182" s="153"/>
      <c r="E182" s="133" t="s">
        <v>250</v>
      </c>
      <c r="F182" s="133"/>
      <c r="G182" s="133"/>
      <c r="H182" s="121"/>
      <c r="I182" s="121"/>
      <c r="J182" s="190"/>
      <c r="K182" s="190"/>
      <c r="L182" s="190"/>
      <c r="M182" s="190"/>
      <c r="N182" s="190"/>
      <c r="O182" s="190"/>
      <c r="P182" s="190"/>
      <c r="Q182" s="190"/>
      <c r="R182" s="190"/>
      <c r="S182" s="190"/>
      <c r="T182" s="190"/>
      <c r="U182" s="190"/>
      <c r="V182" s="190"/>
      <c r="W182" s="131"/>
      <c r="X182" s="131"/>
      <c r="Y182" s="131"/>
      <c r="Z182" s="131" t="s">
        <v>250</v>
      </c>
      <c r="AA182" s="129" t="s">
        <v>250</v>
      </c>
      <c r="AB182" s="129"/>
      <c r="AC182" s="129"/>
      <c r="AD182" s="129" t="s">
        <v>250</v>
      </c>
      <c r="AE182" s="131"/>
      <c r="AF182" s="123"/>
      <c r="AG182" s="124"/>
    </row>
    <row r="183" spans="1:33" x14ac:dyDescent="0.25">
      <c r="A183" s="118">
        <v>172</v>
      </c>
      <c r="B183" s="155">
        <v>223</v>
      </c>
      <c r="C183" s="122">
        <v>45245</v>
      </c>
      <c r="D183" s="153"/>
      <c r="E183" s="133"/>
      <c r="F183" s="133"/>
      <c r="G183" s="133" t="s">
        <v>250</v>
      </c>
      <c r="H183" s="121"/>
      <c r="I183" s="121"/>
      <c r="J183" s="190"/>
      <c r="K183" s="190"/>
      <c r="L183" s="190"/>
      <c r="M183" s="190"/>
      <c r="N183" s="190"/>
      <c r="O183" s="190"/>
      <c r="P183" s="190"/>
      <c r="Q183" s="190"/>
      <c r="R183" s="190"/>
      <c r="S183" s="190"/>
      <c r="T183" s="190"/>
      <c r="U183" s="190"/>
      <c r="V183" s="190"/>
      <c r="W183" s="131"/>
      <c r="X183" s="131"/>
      <c r="Y183" s="131"/>
      <c r="Z183" s="131" t="s">
        <v>250</v>
      </c>
      <c r="AA183" s="129" t="s">
        <v>250</v>
      </c>
      <c r="AB183" s="129"/>
      <c r="AC183" s="129"/>
      <c r="AD183" s="129" t="s">
        <v>250</v>
      </c>
      <c r="AE183" s="131"/>
      <c r="AG183" s="124"/>
    </row>
    <row r="184" spans="1:33" x14ac:dyDescent="0.25">
      <c r="A184" s="148">
        <v>173</v>
      </c>
      <c r="B184" s="155">
        <v>243</v>
      </c>
      <c r="C184" s="122">
        <v>45272</v>
      </c>
      <c r="D184" s="153"/>
      <c r="E184" s="133"/>
      <c r="F184" s="133"/>
      <c r="G184" s="133" t="s">
        <v>250</v>
      </c>
      <c r="H184" s="121"/>
      <c r="I184" s="121"/>
      <c r="J184" s="190"/>
      <c r="K184" s="190"/>
      <c r="L184" s="190"/>
      <c r="M184" s="190"/>
      <c r="N184" s="190"/>
      <c r="O184" s="190"/>
      <c r="P184" s="190"/>
      <c r="Q184" s="190"/>
      <c r="R184" s="190"/>
      <c r="S184" s="190"/>
      <c r="T184" s="190"/>
      <c r="U184" s="190"/>
      <c r="V184" s="190"/>
      <c r="W184" s="131"/>
      <c r="X184" s="131"/>
      <c r="Y184" s="131"/>
      <c r="Z184" s="131" t="s">
        <v>250</v>
      </c>
      <c r="AA184" s="129" t="s">
        <v>250</v>
      </c>
      <c r="AB184" s="129"/>
      <c r="AC184" s="129"/>
      <c r="AD184" s="129" t="s">
        <v>250</v>
      </c>
      <c r="AE184" s="131"/>
      <c r="AG184" s="124"/>
    </row>
  </sheetData>
  <autoFilter ref="A11:AE184">
    <filterColumn colId="6">
      <customFilters>
        <customFilter operator="notEqual" val=" "/>
      </customFilters>
    </filterColumn>
  </autoFilter>
  <mergeCells count="13">
    <mergeCell ref="W9:Z9"/>
    <mergeCell ref="AA9:AC9"/>
    <mergeCell ref="AD9:AE9"/>
    <mergeCell ref="A1:AE1"/>
    <mergeCell ref="A2:AE2"/>
    <mergeCell ref="A3:AE3"/>
    <mergeCell ref="A9:A10"/>
    <mergeCell ref="B9:B10"/>
    <mergeCell ref="C9:C10"/>
    <mergeCell ref="D9:D10"/>
    <mergeCell ref="E9:I9"/>
    <mergeCell ref="J9:O9"/>
    <mergeCell ref="P9:V9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T19"/>
  <sheetViews>
    <sheetView view="pageBreakPreview" zoomScale="80" zoomScaleNormal="80" zoomScaleSheetLayoutView="80" workbookViewId="0">
      <selection activeCell="H20" sqref="H20"/>
    </sheetView>
  </sheetViews>
  <sheetFormatPr defaultRowHeight="15" x14ac:dyDescent="0.25"/>
  <cols>
    <col min="1" max="1" width="23.42578125" style="2" customWidth="1"/>
    <col min="2" max="13" width="10.7109375" style="2" customWidth="1"/>
    <col min="14" max="14" width="13.85546875" customWidth="1"/>
  </cols>
  <sheetData>
    <row r="2" spans="1:20" s="15" customFormat="1" ht="15.75" x14ac:dyDescent="0.25">
      <c r="A2" s="233" t="s">
        <v>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192"/>
      <c r="O2" s="192"/>
      <c r="P2" s="192"/>
      <c r="Q2" s="192"/>
      <c r="R2" s="192"/>
      <c r="S2" s="192"/>
      <c r="T2" s="192"/>
    </row>
    <row r="3" spans="1:20" s="15" customFormat="1" ht="15.75" x14ac:dyDescent="0.25">
      <c r="A3" s="233" t="s">
        <v>382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192"/>
      <c r="O3" s="192"/>
      <c r="P3" s="192"/>
      <c r="Q3" s="192"/>
      <c r="R3" s="192"/>
      <c r="S3" s="192"/>
      <c r="T3" s="192"/>
    </row>
    <row r="4" spans="1:20" s="15" customFormat="1" ht="15.75" x14ac:dyDescent="0.25">
      <c r="A4" s="233" t="s">
        <v>1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192"/>
      <c r="O4" s="192"/>
      <c r="P4" s="192"/>
      <c r="Q4" s="192"/>
      <c r="R4" s="192"/>
      <c r="S4" s="192"/>
      <c r="T4" s="192"/>
    </row>
    <row r="5" spans="1:20" s="15" customFormat="1" ht="15.75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20" s="15" customFormat="1" ht="15.75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20" s="15" customFormat="1" ht="15.75" x14ac:dyDescent="0.25">
      <c r="A7" s="43" t="s">
        <v>2</v>
      </c>
      <c r="B7" s="43"/>
      <c r="C7" s="43"/>
      <c r="D7" s="43"/>
      <c r="E7" s="43"/>
      <c r="F7" s="16"/>
      <c r="G7" s="16"/>
      <c r="H7" s="16"/>
      <c r="I7" s="16"/>
      <c r="J7" s="16"/>
      <c r="K7" s="16"/>
      <c r="L7" s="16"/>
      <c r="M7" s="16"/>
      <c r="N7" s="9"/>
      <c r="O7" s="9"/>
      <c r="P7" s="9"/>
      <c r="Q7" s="9"/>
      <c r="R7" s="9"/>
      <c r="S7" s="9"/>
      <c r="T7" s="9"/>
    </row>
    <row r="8" spans="1:20" x14ac:dyDescent="0.25">
      <c r="N8" s="2"/>
      <c r="O8" s="2"/>
      <c r="P8" s="2"/>
      <c r="Q8" s="2"/>
      <c r="R8" s="2"/>
      <c r="S8" s="2"/>
      <c r="T8" s="2"/>
    </row>
    <row r="9" spans="1:20" ht="50.25" customHeight="1" x14ac:dyDescent="0.25">
      <c r="A9" s="261" t="s">
        <v>15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3"/>
      <c r="O9" s="3"/>
      <c r="P9" s="3"/>
      <c r="Q9" s="3"/>
      <c r="R9" s="3"/>
      <c r="S9" s="3"/>
      <c r="T9" s="3"/>
    </row>
    <row r="10" spans="1:20" ht="15.75" customHeight="1" thickBo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  <c r="O10" s="4"/>
      <c r="P10" s="4"/>
      <c r="Q10" s="4"/>
      <c r="R10" s="4"/>
      <c r="S10" s="4"/>
      <c r="T10" s="4"/>
    </row>
    <row r="11" spans="1:20" ht="15" customHeight="1" thickBot="1" x14ac:dyDescent="0.3">
      <c r="A11" s="242" t="s">
        <v>16</v>
      </c>
      <c r="B11" s="264" t="s">
        <v>140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6"/>
      <c r="N11" s="4"/>
      <c r="O11" s="4"/>
      <c r="P11" s="4"/>
      <c r="Q11" s="4"/>
      <c r="R11" s="4"/>
      <c r="S11" s="4"/>
      <c r="T11" s="4"/>
    </row>
    <row r="12" spans="1:20" ht="15" customHeight="1" x14ac:dyDescent="0.25">
      <c r="A12" s="262"/>
      <c r="B12" s="242" t="s">
        <v>5</v>
      </c>
      <c r="C12" s="243"/>
      <c r="D12" s="267"/>
      <c r="E12" s="268" t="s">
        <v>6</v>
      </c>
      <c r="F12" s="269"/>
      <c r="G12" s="270"/>
      <c r="H12" s="268" t="s">
        <v>7</v>
      </c>
      <c r="I12" s="269"/>
      <c r="J12" s="270"/>
      <c r="K12" s="268" t="s">
        <v>8</v>
      </c>
      <c r="L12" s="269"/>
      <c r="M12" s="270"/>
      <c r="N12" s="4"/>
      <c r="O12" s="4"/>
      <c r="P12" s="4"/>
      <c r="Q12" s="4"/>
      <c r="R12" s="4"/>
      <c r="S12" s="4"/>
      <c r="T12" s="4"/>
    </row>
    <row r="13" spans="1:20" ht="36.75" thickBot="1" x14ac:dyDescent="0.3">
      <c r="A13" s="263"/>
      <c r="B13" s="161" t="s">
        <v>380</v>
      </c>
      <c r="C13" s="162" t="s">
        <v>379</v>
      </c>
      <c r="D13" s="193" t="s">
        <v>14</v>
      </c>
      <c r="E13" s="161" t="s">
        <v>380</v>
      </c>
      <c r="F13" s="162" t="s">
        <v>379</v>
      </c>
      <c r="G13" s="193" t="s">
        <v>14</v>
      </c>
      <c r="H13" s="161" t="s">
        <v>380</v>
      </c>
      <c r="I13" s="162" t="s">
        <v>379</v>
      </c>
      <c r="J13" s="193" t="s">
        <v>14</v>
      </c>
      <c r="K13" s="161" t="s">
        <v>380</v>
      </c>
      <c r="L13" s="162" t="s">
        <v>379</v>
      </c>
      <c r="M13" s="20" t="s">
        <v>14</v>
      </c>
      <c r="N13" s="4"/>
      <c r="O13" s="4"/>
      <c r="P13" s="4"/>
      <c r="Q13" s="4"/>
      <c r="R13" s="4"/>
      <c r="S13" s="4"/>
      <c r="T13" s="4"/>
    </row>
    <row r="14" spans="1:20" ht="30" customHeight="1" x14ac:dyDescent="0.25">
      <c r="A14" s="57" t="s">
        <v>17</v>
      </c>
      <c r="B14" s="60"/>
      <c r="C14" s="61"/>
      <c r="D14" s="52">
        <f>IF(B14=0,0,C14/B14-100%)</f>
        <v>0</v>
      </c>
      <c r="E14" s="60"/>
      <c r="F14" s="61"/>
      <c r="G14" s="52">
        <f>IF(E14=0,0,F14/E14-100%)</f>
        <v>0</v>
      </c>
      <c r="H14" s="60">
        <v>43.420649999999995</v>
      </c>
      <c r="I14" s="61">
        <v>43.42</v>
      </c>
      <c r="J14" s="52">
        <f>IF(H14=0,0,I14/H14-100%)</f>
        <v>-1.4969835780753726E-5</v>
      </c>
      <c r="K14" s="61">
        <v>56.357880000000002</v>
      </c>
      <c r="L14" s="61">
        <v>56.36</v>
      </c>
      <c r="M14" s="52">
        <f>IF(K14=0,0,L14/K14-100%)</f>
        <v>3.7616744987589712E-5</v>
      </c>
      <c r="N14" s="147"/>
      <c r="O14" s="4"/>
      <c r="P14" s="4"/>
      <c r="Q14" s="4"/>
      <c r="R14" s="4"/>
      <c r="S14" s="4"/>
      <c r="T14" s="4"/>
    </row>
    <row r="15" spans="1:20" ht="30" customHeight="1" x14ac:dyDescent="0.25">
      <c r="A15" s="58" t="s">
        <v>18</v>
      </c>
      <c r="B15" s="62"/>
      <c r="C15" s="63"/>
      <c r="D15" s="52">
        <f t="shared" ref="D15:D16" si="0">IF(B15=0,0,C15/B15-100%)</f>
        <v>0</v>
      </c>
      <c r="E15" s="62"/>
      <c r="F15" s="63"/>
      <c r="G15" s="52">
        <f t="shared" ref="G15:G16" si="1">IF(E15=0,0,F15/E15-100%)</f>
        <v>0</v>
      </c>
      <c r="H15" s="62">
        <v>36.3123</v>
      </c>
      <c r="I15" s="63">
        <v>36.01</v>
      </c>
      <c r="J15" s="52">
        <f t="shared" ref="J15:J16" si="2">IF(H15=0,0,I15/H15-100%)</f>
        <v>-8.3250028227350725E-3</v>
      </c>
      <c r="K15" s="63">
        <v>78.418720000000008</v>
      </c>
      <c r="L15" s="63">
        <v>78.94</v>
      </c>
      <c r="M15" s="52">
        <f t="shared" ref="M15:M16" si="3">IF(K15=0,0,L15/K15-100%)</f>
        <v>6.6473923573349136E-3</v>
      </c>
      <c r="N15" s="147"/>
      <c r="O15" s="4"/>
      <c r="P15" s="4"/>
      <c r="Q15" s="4"/>
      <c r="R15" s="4"/>
      <c r="S15" s="4"/>
      <c r="T15" s="4"/>
    </row>
    <row r="16" spans="1:20" ht="30" customHeight="1" thickBot="1" x14ac:dyDescent="0.3">
      <c r="A16" s="59" t="s">
        <v>19</v>
      </c>
      <c r="B16" s="64"/>
      <c r="C16" s="65"/>
      <c r="D16" s="54">
        <f t="shared" si="0"/>
        <v>0</v>
      </c>
      <c r="E16" s="64"/>
      <c r="F16" s="65"/>
      <c r="G16" s="54">
        <f t="shared" si="1"/>
        <v>0</v>
      </c>
      <c r="H16" s="31">
        <v>72</v>
      </c>
      <c r="I16" s="32">
        <v>71</v>
      </c>
      <c r="J16" s="54">
        <f t="shared" si="2"/>
        <v>-1.388888888888884E-2</v>
      </c>
      <c r="K16" s="64"/>
      <c r="L16" s="65"/>
      <c r="M16" s="54">
        <f t="shared" si="3"/>
        <v>0</v>
      </c>
      <c r="N16" s="4"/>
      <c r="O16" s="4"/>
      <c r="P16" s="4"/>
      <c r="Q16" s="4"/>
      <c r="R16" s="4"/>
      <c r="S16" s="4"/>
      <c r="T16" s="4"/>
    </row>
    <row r="17" spans="9:9" ht="14.25" customHeight="1" x14ac:dyDescent="0.25"/>
    <row r="19" spans="9:9" x14ac:dyDescent="0.25">
      <c r="I19" s="112"/>
    </row>
  </sheetData>
  <mergeCells count="10">
    <mergeCell ref="A2:M2"/>
    <mergeCell ref="A3:M3"/>
    <mergeCell ref="A4:M4"/>
    <mergeCell ref="A9:M9"/>
    <mergeCell ref="A11:A13"/>
    <mergeCell ref="B11:M11"/>
    <mergeCell ref="B12:D12"/>
    <mergeCell ref="E12:G12"/>
    <mergeCell ref="H12:J12"/>
    <mergeCell ref="K12:M12"/>
  </mergeCells>
  <pageMargins left="0.25" right="0.25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T19"/>
  <sheetViews>
    <sheetView view="pageBreakPreview" zoomScale="110" zoomScaleNormal="80" zoomScaleSheetLayoutView="110" workbookViewId="0">
      <selection activeCell="L17" sqref="L17"/>
    </sheetView>
  </sheetViews>
  <sheetFormatPr defaultRowHeight="15" x14ac:dyDescent="0.25"/>
  <cols>
    <col min="1" max="1" width="18.5703125" customWidth="1"/>
    <col min="2" max="13" width="10.7109375" customWidth="1"/>
    <col min="14" max="14" width="13.85546875" customWidth="1"/>
  </cols>
  <sheetData>
    <row r="2" spans="1:20" ht="15.75" x14ac:dyDescent="0.25">
      <c r="A2" s="233" t="s">
        <v>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194"/>
      <c r="O2" s="194"/>
      <c r="P2" s="194"/>
      <c r="Q2" s="194"/>
      <c r="R2" s="194"/>
      <c r="S2" s="194"/>
      <c r="T2" s="194"/>
    </row>
    <row r="3" spans="1:20" ht="15.75" x14ac:dyDescent="0.25">
      <c r="A3" s="233" t="s">
        <v>375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194"/>
      <c r="O3" s="194"/>
      <c r="P3" s="194"/>
      <c r="Q3" s="194"/>
      <c r="R3" s="194"/>
      <c r="S3" s="194"/>
      <c r="T3" s="194"/>
    </row>
    <row r="4" spans="1:20" ht="15.75" x14ac:dyDescent="0.25">
      <c r="A4" s="233" t="s">
        <v>1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194"/>
      <c r="O4" s="194"/>
      <c r="P4" s="194"/>
      <c r="Q4" s="194"/>
      <c r="R4" s="194"/>
      <c r="S4" s="194"/>
      <c r="T4" s="194"/>
    </row>
    <row r="5" spans="1:20" ht="15.75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20" ht="15.75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20" ht="15.75" x14ac:dyDescent="0.25">
      <c r="A7" s="43" t="s">
        <v>2</v>
      </c>
      <c r="B7" s="43"/>
      <c r="C7" s="43"/>
      <c r="D7" s="43"/>
      <c r="E7" s="43"/>
      <c r="F7" s="16"/>
      <c r="G7" s="16"/>
      <c r="H7" s="16"/>
      <c r="I7" s="16"/>
      <c r="J7" s="16"/>
      <c r="K7" s="16"/>
      <c r="L7" s="16"/>
      <c r="M7" s="16"/>
      <c r="N7" s="2"/>
      <c r="O7" s="2"/>
      <c r="P7" s="2"/>
      <c r="Q7" s="2"/>
      <c r="R7" s="2"/>
      <c r="S7" s="2"/>
      <c r="T7" s="2"/>
    </row>
    <row r="8" spans="1:20" ht="16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56.25" customHeight="1" x14ac:dyDescent="0.25">
      <c r="A9" s="261" t="s">
        <v>20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3"/>
      <c r="O9" s="3"/>
      <c r="P9" s="3"/>
      <c r="Q9" s="3"/>
      <c r="R9" s="3"/>
      <c r="S9" s="3"/>
      <c r="T9" s="3"/>
    </row>
    <row r="11" spans="1:20" ht="15.75" thickBot="1" x14ac:dyDescent="0.3"/>
    <row r="12" spans="1:20" ht="15" customHeight="1" thickBot="1" x14ac:dyDescent="0.3">
      <c r="A12" s="242" t="s">
        <v>16</v>
      </c>
      <c r="B12" s="264" t="s">
        <v>140</v>
      </c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6"/>
    </row>
    <row r="13" spans="1:20" ht="15" customHeight="1" x14ac:dyDescent="0.25">
      <c r="A13" s="262"/>
      <c r="B13" s="242" t="s">
        <v>5</v>
      </c>
      <c r="C13" s="243"/>
      <c r="D13" s="267"/>
      <c r="E13" s="268" t="s">
        <v>6</v>
      </c>
      <c r="F13" s="269"/>
      <c r="G13" s="270"/>
      <c r="H13" s="268" t="s">
        <v>7</v>
      </c>
      <c r="I13" s="269"/>
      <c r="J13" s="270"/>
      <c r="K13" s="268" t="s">
        <v>8</v>
      </c>
      <c r="L13" s="269"/>
      <c r="M13" s="270"/>
    </row>
    <row r="14" spans="1:20" ht="36.75" thickBot="1" x14ac:dyDescent="0.3">
      <c r="A14" s="263"/>
      <c r="B14" s="161" t="s">
        <v>380</v>
      </c>
      <c r="C14" s="162" t="s">
        <v>379</v>
      </c>
      <c r="D14" s="193" t="s">
        <v>14</v>
      </c>
      <c r="E14" s="161" t="s">
        <v>380</v>
      </c>
      <c r="F14" s="162" t="s">
        <v>379</v>
      </c>
      <c r="G14" s="193" t="s">
        <v>14</v>
      </c>
      <c r="H14" s="161" t="s">
        <v>380</v>
      </c>
      <c r="I14" s="162" t="s">
        <v>379</v>
      </c>
      <c r="J14" s="193" t="s">
        <v>14</v>
      </c>
      <c r="K14" s="161" t="s">
        <v>380</v>
      </c>
      <c r="L14" s="162" t="s">
        <v>379</v>
      </c>
      <c r="M14" s="20" t="s">
        <v>14</v>
      </c>
      <c r="O14" s="195"/>
    </row>
    <row r="15" spans="1:20" ht="35.1" customHeight="1" x14ac:dyDescent="0.25">
      <c r="A15" s="57" t="s">
        <v>17</v>
      </c>
      <c r="B15" s="60"/>
      <c r="C15" s="61"/>
      <c r="D15" s="52">
        <f>IF(B15=0,0,C15/B15-100%)</f>
        <v>0</v>
      </c>
      <c r="E15" s="60"/>
      <c r="F15" s="61"/>
      <c r="G15" s="52">
        <f>IF(E15=0,0,F15/E15-100%)</f>
        <v>0</v>
      </c>
      <c r="H15" s="196">
        <v>63</v>
      </c>
      <c r="I15" s="196">
        <v>64.5</v>
      </c>
      <c r="J15" s="52">
        <f>IF(H15=0,0,I15/H15-100%)</f>
        <v>2.3809523809523725E-2</v>
      </c>
      <c r="K15" s="196">
        <v>67</v>
      </c>
      <c r="L15" s="196">
        <v>69</v>
      </c>
      <c r="M15" s="52">
        <f>IF(K15=0,0,L15/K15-100%)</f>
        <v>2.9850746268656803E-2</v>
      </c>
    </row>
    <row r="16" spans="1:20" ht="35.1" customHeight="1" x14ac:dyDescent="0.25">
      <c r="A16" s="58" t="s">
        <v>18</v>
      </c>
      <c r="B16" s="62"/>
      <c r="C16" s="63"/>
      <c r="D16" s="52">
        <f t="shared" ref="D16:D17" si="0">IF(B16=0,0,C16/B16-100%)</f>
        <v>0</v>
      </c>
      <c r="E16" s="62"/>
      <c r="F16" s="63"/>
      <c r="G16" s="52">
        <f t="shared" ref="G16:G17" si="1">IF(E16=0,0,F16/E16-100%)</f>
        <v>0</v>
      </c>
      <c r="H16" s="197">
        <v>61</v>
      </c>
      <c r="I16" s="197">
        <v>63</v>
      </c>
      <c r="J16" s="52">
        <f t="shared" ref="J16:J17" si="2">IF(H16=0,0,I16/H16-100%)</f>
        <v>3.2786885245901676E-2</v>
      </c>
      <c r="K16" s="197">
        <v>64</v>
      </c>
      <c r="L16" s="197">
        <v>65</v>
      </c>
      <c r="M16" s="52">
        <f t="shared" ref="M16:M17" si="3">IF(K16=0,0,L16/K16-100%)</f>
        <v>1.5625E-2</v>
      </c>
    </row>
    <row r="17" spans="1:13" ht="35.1" customHeight="1" thickBot="1" x14ac:dyDescent="0.3">
      <c r="A17" s="59" t="s">
        <v>19</v>
      </c>
      <c r="B17" s="64"/>
      <c r="C17" s="65"/>
      <c r="D17" s="54">
        <f t="shared" si="0"/>
        <v>0</v>
      </c>
      <c r="E17" s="64"/>
      <c r="F17" s="65"/>
      <c r="G17" s="54">
        <f t="shared" si="1"/>
        <v>0</v>
      </c>
      <c r="H17" s="198">
        <v>54</v>
      </c>
      <c r="I17" s="198">
        <v>56</v>
      </c>
      <c r="J17" s="54">
        <f t="shared" si="2"/>
        <v>3.7037037037036979E-2</v>
      </c>
      <c r="K17" s="64"/>
      <c r="L17" s="65"/>
      <c r="M17" s="54">
        <f t="shared" si="3"/>
        <v>0</v>
      </c>
    </row>
    <row r="19" spans="1:13" x14ac:dyDescent="0.25">
      <c r="A19" s="199"/>
    </row>
  </sheetData>
  <mergeCells count="10">
    <mergeCell ref="A2:M2"/>
    <mergeCell ref="A3:M3"/>
    <mergeCell ref="A4:M4"/>
    <mergeCell ref="A9:M9"/>
    <mergeCell ref="A12:A14"/>
    <mergeCell ref="B12:M12"/>
    <mergeCell ref="B13:D13"/>
    <mergeCell ref="E13:G13"/>
    <mergeCell ref="H13:J13"/>
    <mergeCell ref="K13:M13"/>
  </mergeCells>
  <pageMargins left="0.7" right="0.7" top="0.75" bottom="0.7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80"/>
  <sheetViews>
    <sheetView view="pageBreakPreview" topLeftCell="A13" zoomScale="90" zoomScaleNormal="100" zoomScaleSheetLayoutView="90" workbookViewId="0">
      <selection activeCell="D12" sqref="D12:D13"/>
    </sheetView>
  </sheetViews>
  <sheetFormatPr defaultRowHeight="15" x14ac:dyDescent="0.25"/>
  <cols>
    <col min="1" max="1" width="9.140625" style="2"/>
    <col min="2" max="2" width="37.28515625" style="2" customWidth="1"/>
    <col min="3" max="3" width="15.7109375" style="2" customWidth="1"/>
    <col min="4" max="4" width="16.5703125" style="2" customWidth="1"/>
    <col min="5" max="5" width="27.5703125" style="2" customWidth="1"/>
  </cols>
  <sheetData>
    <row r="1" spans="1:13" ht="15.75" x14ac:dyDescent="0.25">
      <c r="A1" s="233" t="s">
        <v>0</v>
      </c>
      <c r="B1" s="233"/>
      <c r="C1" s="233"/>
      <c r="D1" s="233"/>
      <c r="E1" s="233"/>
      <c r="F1" s="16"/>
      <c r="G1" s="16"/>
      <c r="H1" s="16"/>
      <c r="I1" s="16"/>
      <c r="J1" s="16"/>
      <c r="K1" s="16"/>
      <c r="L1" s="16"/>
      <c r="M1" s="16"/>
    </row>
    <row r="2" spans="1:13" ht="15.75" x14ac:dyDescent="0.25">
      <c r="A2" s="233" t="s">
        <v>375</v>
      </c>
      <c r="B2" s="233"/>
      <c r="C2" s="233"/>
      <c r="D2" s="233"/>
      <c r="E2" s="233"/>
      <c r="F2" s="16"/>
      <c r="G2" s="16"/>
      <c r="H2" s="16"/>
      <c r="I2" s="16"/>
      <c r="J2" s="16"/>
      <c r="K2" s="16"/>
      <c r="L2" s="16"/>
      <c r="M2" s="16"/>
    </row>
    <row r="3" spans="1:13" ht="15.75" x14ac:dyDescent="0.25">
      <c r="A3" s="233" t="s">
        <v>1</v>
      </c>
      <c r="B3" s="233"/>
      <c r="C3" s="233"/>
      <c r="D3" s="233"/>
      <c r="E3" s="233"/>
      <c r="F3" s="16"/>
      <c r="G3" s="16"/>
      <c r="H3" s="16"/>
      <c r="I3" s="16"/>
      <c r="J3" s="16"/>
      <c r="K3" s="16"/>
      <c r="L3" s="16"/>
      <c r="M3" s="16"/>
    </row>
    <row r="4" spans="1:13" ht="15.75" x14ac:dyDescent="0.25">
      <c r="A4" s="16"/>
      <c r="B4" s="16"/>
      <c r="C4" s="16"/>
      <c r="D4" s="16"/>
      <c r="E4" s="16"/>
      <c r="F4" s="42"/>
      <c r="G4" s="42"/>
      <c r="H4" s="42"/>
      <c r="I4" s="42"/>
      <c r="J4" s="42"/>
      <c r="K4" s="42"/>
      <c r="L4" s="42"/>
      <c r="M4" s="42"/>
    </row>
    <row r="5" spans="1:13" ht="15.75" x14ac:dyDescent="0.25">
      <c r="A5" s="16"/>
      <c r="B5" s="16"/>
      <c r="C5" s="16"/>
      <c r="D5" s="16"/>
      <c r="E5" s="16"/>
      <c r="F5" s="42"/>
      <c r="G5" s="42"/>
      <c r="H5" s="42"/>
      <c r="I5" s="42"/>
      <c r="J5" s="42"/>
      <c r="K5" s="42"/>
      <c r="L5" s="42"/>
      <c r="M5" s="42"/>
    </row>
    <row r="6" spans="1:13" ht="15.75" x14ac:dyDescent="0.25">
      <c r="A6" s="43" t="s">
        <v>150</v>
      </c>
      <c r="B6" s="43"/>
      <c r="C6" s="43"/>
      <c r="D6" s="43"/>
      <c r="E6" s="43"/>
      <c r="F6" s="16"/>
      <c r="G6" s="16"/>
      <c r="H6" s="16"/>
      <c r="I6" s="16"/>
      <c r="J6" s="16"/>
      <c r="K6" s="16"/>
      <c r="L6" s="16"/>
      <c r="M6" s="16"/>
    </row>
    <row r="8" spans="1:13" ht="54" customHeight="1" thickBot="1" x14ac:dyDescent="0.3">
      <c r="A8" s="279" t="s">
        <v>149</v>
      </c>
      <c r="B8" s="279"/>
      <c r="C8" s="279"/>
      <c r="D8" s="279"/>
      <c r="E8" s="279"/>
    </row>
    <row r="9" spans="1:13" ht="30" customHeight="1" x14ac:dyDescent="0.25">
      <c r="A9" s="282" t="s">
        <v>21</v>
      </c>
      <c r="B9" s="280" t="s">
        <v>22</v>
      </c>
      <c r="C9" s="280" t="s">
        <v>144</v>
      </c>
      <c r="D9" s="280"/>
      <c r="E9" s="281"/>
    </row>
    <row r="10" spans="1:13" ht="30.75" thickBot="1" x14ac:dyDescent="0.3">
      <c r="A10" s="283"/>
      <c r="B10" s="284"/>
      <c r="C10" s="19" t="s">
        <v>254</v>
      </c>
      <c r="D10" s="19" t="s">
        <v>379</v>
      </c>
      <c r="E10" s="56" t="s">
        <v>23</v>
      </c>
    </row>
    <row r="11" spans="1:13" ht="15.75" thickBot="1" x14ac:dyDescent="0.3">
      <c r="A11" s="70">
        <v>1</v>
      </c>
      <c r="B11" s="71">
        <v>2</v>
      </c>
      <c r="C11" s="71">
        <v>3</v>
      </c>
      <c r="D11" s="71">
        <v>4</v>
      </c>
      <c r="E11" s="72">
        <v>5</v>
      </c>
    </row>
    <row r="12" spans="1:13" ht="29.25" customHeight="1" x14ac:dyDescent="0.25">
      <c r="A12" s="230">
        <v>1</v>
      </c>
      <c r="B12" s="285" t="s">
        <v>221</v>
      </c>
      <c r="C12" s="286">
        <v>1.8540000000000001E-2</v>
      </c>
      <c r="D12" s="286">
        <v>5.5999999999999995E-4</v>
      </c>
      <c r="E12" s="275">
        <f>IF(C12=0,0,D12/C12-100%)</f>
        <v>-0.96979503775620279</v>
      </c>
    </row>
    <row r="13" spans="1:13" x14ac:dyDescent="0.25">
      <c r="A13" s="271"/>
      <c r="B13" s="272"/>
      <c r="C13" s="273"/>
      <c r="D13" s="273"/>
      <c r="E13" s="274"/>
    </row>
    <row r="14" spans="1:13" x14ac:dyDescent="0.25">
      <c r="A14" s="73" t="s">
        <v>24</v>
      </c>
      <c r="B14" s="67" t="s">
        <v>145</v>
      </c>
      <c r="C14" s="220"/>
      <c r="D14" s="107"/>
      <c r="E14" s="75">
        <f>IF(C14=0,0,D14/C14-100%)</f>
        <v>0</v>
      </c>
    </row>
    <row r="15" spans="1:13" x14ac:dyDescent="0.25">
      <c r="A15" s="73" t="s">
        <v>25</v>
      </c>
      <c r="B15" s="67" t="s">
        <v>146</v>
      </c>
      <c r="C15" s="220"/>
      <c r="D15" s="107"/>
      <c r="E15" s="75">
        <f t="shared" ref="E15:E17" si="0">IF(C15=0,0,D15/C15-100%)</f>
        <v>0</v>
      </c>
    </row>
    <row r="16" spans="1:13" x14ac:dyDescent="0.25">
      <c r="A16" s="73" t="s">
        <v>26</v>
      </c>
      <c r="B16" s="67" t="s">
        <v>147</v>
      </c>
      <c r="C16" s="220">
        <v>0</v>
      </c>
      <c r="D16" s="107">
        <v>5.5999999999999995E-4</v>
      </c>
      <c r="E16" s="75">
        <f t="shared" si="0"/>
        <v>0</v>
      </c>
    </row>
    <row r="17" spans="1:5" x14ac:dyDescent="0.25">
      <c r="A17" s="73" t="s">
        <v>27</v>
      </c>
      <c r="B17" s="67" t="s">
        <v>148</v>
      </c>
      <c r="C17" s="220">
        <v>1.8540000000000001E-2</v>
      </c>
      <c r="D17" s="107">
        <v>0</v>
      </c>
      <c r="E17" s="75">
        <f t="shared" si="0"/>
        <v>-1</v>
      </c>
    </row>
    <row r="18" spans="1:5" ht="29.25" customHeight="1" x14ac:dyDescent="0.25">
      <c r="A18" s="271">
        <v>2</v>
      </c>
      <c r="B18" s="272" t="s">
        <v>222</v>
      </c>
      <c r="C18" s="273">
        <v>1.5779999999999999E-2</v>
      </c>
      <c r="D18" s="273">
        <v>4.8000000000000001E-4</v>
      </c>
      <c r="E18" s="275">
        <f>IF(C18=0,0,D18/C18-100%)</f>
        <v>-0.96958174904942962</v>
      </c>
    </row>
    <row r="19" spans="1:5" x14ac:dyDescent="0.25">
      <c r="A19" s="271"/>
      <c r="B19" s="272"/>
      <c r="C19" s="273"/>
      <c r="D19" s="273"/>
      <c r="E19" s="274"/>
    </row>
    <row r="20" spans="1:5" x14ac:dyDescent="0.25">
      <c r="A20" s="73" t="s">
        <v>28</v>
      </c>
      <c r="B20" s="67" t="s">
        <v>145</v>
      </c>
      <c r="C20" s="220"/>
      <c r="D20" s="107"/>
      <c r="E20" s="75">
        <f t="shared" ref="E20" si="1">IF(C20=0,0,D20/C20-100%)</f>
        <v>0</v>
      </c>
    </row>
    <row r="21" spans="1:5" x14ac:dyDescent="0.25">
      <c r="A21" s="276" t="s">
        <v>29</v>
      </c>
      <c r="B21" s="278" t="s">
        <v>146</v>
      </c>
      <c r="C21" s="273"/>
      <c r="D21" s="273"/>
      <c r="E21" s="275">
        <f>IF(C21=0,0,D21/C21-100%)</f>
        <v>0</v>
      </c>
    </row>
    <row r="22" spans="1:5" x14ac:dyDescent="0.25">
      <c r="A22" s="277"/>
      <c r="B22" s="278"/>
      <c r="C22" s="273"/>
      <c r="D22" s="273"/>
      <c r="E22" s="274"/>
    </row>
    <row r="23" spans="1:5" x14ac:dyDescent="0.25">
      <c r="A23" s="73" t="s">
        <v>30</v>
      </c>
      <c r="B23" s="67" t="s">
        <v>147</v>
      </c>
      <c r="C23" s="220">
        <v>0</v>
      </c>
      <c r="D23" s="107">
        <v>4.8000000000000001E-4</v>
      </c>
      <c r="E23" s="75">
        <f t="shared" ref="E23:E24" si="2">IF(C23=0,0,D23/C23-100%)</f>
        <v>0</v>
      </c>
    </row>
    <row r="24" spans="1:5" x14ac:dyDescent="0.25">
      <c r="A24" s="73" t="s">
        <v>31</v>
      </c>
      <c r="B24" s="67" t="s">
        <v>148</v>
      </c>
      <c r="C24" s="220">
        <v>1.5779999999999999E-2</v>
      </c>
      <c r="D24" s="107">
        <v>0</v>
      </c>
      <c r="E24" s="75">
        <f t="shared" si="2"/>
        <v>-1</v>
      </c>
    </row>
    <row r="25" spans="1:5" ht="119.25" customHeight="1" x14ac:dyDescent="0.25">
      <c r="A25" s="271">
        <v>3</v>
      </c>
      <c r="B25" s="272" t="s">
        <v>223</v>
      </c>
      <c r="C25" s="273">
        <v>1.39933</v>
      </c>
      <c r="D25" s="273">
        <v>0.77927000000000002</v>
      </c>
      <c r="E25" s="275">
        <f>IF(C25=0,0,D25/C25-100%)</f>
        <v>-0.44311206077194087</v>
      </c>
    </row>
    <row r="26" spans="1:5" x14ac:dyDescent="0.25">
      <c r="A26" s="271"/>
      <c r="B26" s="272"/>
      <c r="C26" s="273"/>
      <c r="D26" s="273"/>
      <c r="E26" s="274"/>
    </row>
    <row r="27" spans="1:5" x14ac:dyDescent="0.25">
      <c r="A27" s="73" t="s">
        <v>32</v>
      </c>
      <c r="B27" s="67" t="s">
        <v>145</v>
      </c>
      <c r="C27" s="220"/>
      <c r="D27" s="107"/>
      <c r="E27" s="75">
        <f t="shared" ref="E27:E30" si="3">IF(C27=0,0,D27/C27-100%)</f>
        <v>0</v>
      </c>
    </row>
    <row r="28" spans="1:5" x14ac:dyDescent="0.25">
      <c r="A28" s="73" t="s">
        <v>33</v>
      </c>
      <c r="B28" s="67" t="s">
        <v>146</v>
      </c>
      <c r="C28" s="220"/>
      <c r="D28" s="107"/>
      <c r="E28" s="75">
        <f t="shared" si="3"/>
        <v>0</v>
      </c>
    </row>
    <row r="29" spans="1:5" x14ac:dyDescent="0.25">
      <c r="A29" s="73" t="s">
        <v>34</v>
      </c>
      <c r="B29" s="67" t="s">
        <v>147</v>
      </c>
      <c r="C29" s="220">
        <v>0.21623000000000001</v>
      </c>
      <c r="D29" s="107">
        <v>0.15157999999999999</v>
      </c>
      <c r="E29" s="75">
        <f t="shared" si="3"/>
        <v>-0.29898718956666515</v>
      </c>
    </row>
    <row r="30" spans="1:5" x14ac:dyDescent="0.25">
      <c r="A30" s="73" t="s">
        <v>35</v>
      </c>
      <c r="B30" s="67" t="s">
        <v>148</v>
      </c>
      <c r="C30" s="220">
        <v>1.1831</v>
      </c>
      <c r="D30" s="107">
        <v>0.62768999999999997</v>
      </c>
      <c r="E30" s="75">
        <f t="shared" si="3"/>
        <v>-0.46945313160341484</v>
      </c>
    </row>
    <row r="31" spans="1:5" ht="89.25" customHeight="1" x14ac:dyDescent="0.25">
      <c r="A31" s="271">
        <v>4</v>
      </c>
      <c r="B31" s="272" t="s">
        <v>224</v>
      </c>
      <c r="C31" s="273">
        <v>0.49296000000000001</v>
      </c>
      <c r="D31" s="273">
        <v>0.32529000000000002</v>
      </c>
      <c r="E31" s="274">
        <f>IF(C31=0,0,D31/C31-100%)</f>
        <v>-0.34012901655306715</v>
      </c>
    </row>
    <row r="32" spans="1:5" x14ac:dyDescent="0.25">
      <c r="A32" s="271"/>
      <c r="B32" s="272"/>
      <c r="C32" s="273"/>
      <c r="D32" s="273"/>
      <c r="E32" s="274"/>
    </row>
    <row r="33" spans="1:5" x14ac:dyDescent="0.25">
      <c r="A33" s="271"/>
      <c r="B33" s="272"/>
      <c r="C33" s="273"/>
      <c r="D33" s="273"/>
      <c r="E33" s="274"/>
    </row>
    <row r="34" spans="1:5" x14ac:dyDescent="0.25">
      <c r="A34" s="73" t="s">
        <v>36</v>
      </c>
      <c r="B34" s="67" t="s">
        <v>145</v>
      </c>
      <c r="C34" s="220"/>
      <c r="D34" s="107"/>
      <c r="E34" s="75">
        <f t="shared" ref="E34:E39" si="4">IF(C34=0,0,D34/C34-100%)</f>
        <v>0</v>
      </c>
    </row>
    <row r="35" spans="1:5" x14ac:dyDescent="0.25">
      <c r="A35" s="73" t="s">
        <v>37</v>
      </c>
      <c r="B35" s="67" t="s">
        <v>146</v>
      </c>
      <c r="C35" s="220"/>
      <c r="D35" s="107"/>
      <c r="E35" s="75">
        <f t="shared" si="4"/>
        <v>0</v>
      </c>
    </row>
    <row r="36" spans="1:5" x14ac:dyDescent="0.25">
      <c r="A36" s="73" t="s">
        <v>38</v>
      </c>
      <c r="B36" s="67" t="s">
        <v>147</v>
      </c>
      <c r="C36" s="220">
        <v>4.478E-2</v>
      </c>
      <c r="D36" s="107">
        <v>5.55019E-2</v>
      </c>
      <c r="E36" s="75">
        <f t="shared" si="4"/>
        <v>0.23943501563197844</v>
      </c>
    </row>
    <row r="37" spans="1:5" x14ac:dyDescent="0.25">
      <c r="A37" s="73" t="s">
        <v>39</v>
      </c>
      <c r="B37" s="67" t="s">
        <v>148</v>
      </c>
      <c r="C37" s="220">
        <v>0.44818000000000002</v>
      </c>
      <c r="D37" s="107">
        <v>0.26978999999999997</v>
      </c>
      <c r="E37" s="75">
        <f t="shared" si="4"/>
        <v>-0.39803204069793396</v>
      </c>
    </row>
    <row r="38" spans="1:5" ht="75" x14ac:dyDescent="0.25">
      <c r="A38" s="25">
        <v>5</v>
      </c>
      <c r="B38" s="68" t="s">
        <v>40</v>
      </c>
      <c r="C38" s="220">
        <v>0</v>
      </c>
      <c r="D38" s="107">
        <v>0</v>
      </c>
      <c r="E38" s="75">
        <f t="shared" si="4"/>
        <v>0</v>
      </c>
    </row>
    <row r="39" spans="1:5" ht="90.75" thickBot="1" x14ac:dyDescent="0.3">
      <c r="A39" s="74" t="s">
        <v>41</v>
      </c>
      <c r="B39" s="69" t="s">
        <v>42</v>
      </c>
      <c r="C39" s="108">
        <v>0</v>
      </c>
      <c r="D39" s="108">
        <v>0</v>
      </c>
      <c r="E39" s="75">
        <f t="shared" si="4"/>
        <v>0</v>
      </c>
    </row>
    <row r="40" spans="1:5" x14ac:dyDescent="0.25">
      <c r="A40" s="66"/>
      <c r="B40" s="66"/>
      <c r="C40" s="66"/>
      <c r="D40" s="66"/>
      <c r="E40" s="66"/>
    </row>
    <row r="41" spans="1:5" x14ac:dyDescent="0.25">
      <c r="A41" s="66"/>
      <c r="B41" s="113"/>
      <c r="C41" s="66"/>
      <c r="D41" s="66"/>
      <c r="E41" s="66"/>
    </row>
    <row r="42" spans="1:5" x14ac:dyDescent="0.25">
      <c r="A42" s="66"/>
      <c r="B42" s="66"/>
      <c r="C42" s="66"/>
      <c r="D42" s="66"/>
      <c r="E42" s="66"/>
    </row>
    <row r="43" spans="1:5" x14ac:dyDescent="0.25">
      <c r="A43" s="66"/>
      <c r="B43" s="66"/>
      <c r="C43" s="66"/>
      <c r="D43" s="66"/>
      <c r="E43" s="66"/>
    </row>
    <row r="44" spans="1:5" x14ac:dyDescent="0.25">
      <c r="A44" s="66"/>
      <c r="B44" s="66"/>
      <c r="C44" s="66"/>
      <c r="D44" s="66"/>
      <c r="E44" s="66"/>
    </row>
    <row r="45" spans="1:5" x14ac:dyDescent="0.25">
      <c r="A45" s="66"/>
      <c r="B45" s="66"/>
      <c r="C45" s="66"/>
      <c r="D45" s="66"/>
      <c r="E45" s="66"/>
    </row>
    <row r="46" spans="1:5" x14ac:dyDescent="0.25">
      <c r="A46" s="66"/>
      <c r="B46" s="66"/>
      <c r="C46" s="66"/>
      <c r="D46" s="66"/>
      <c r="E46" s="66"/>
    </row>
    <row r="47" spans="1:5" x14ac:dyDescent="0.25">
      <c r="A47" s="66"/>
      <c r="B47" s="66"/>
      <c r="C47" s="66"/>
      <c r="D47" s="66"/>
      <c r="E47" s="66"/>
    </row>
    <row r="48" spans="1:5" x14ac:dyDescent="0.25">
      <c r="A48" s="66"/>
      <c r="B48" s="66"/>
      <c r="C48" s="66"/>
      <c r="D48" s="66"/>
      <c r="E48" s="66"/>
    </row>
    <row r="49" spans="1:5" x14ac:dyDescent="0.25">
      <c r="A49" s="66"/>
      <c r="B49" s="66"/>
      <c r="C49" s="66"/>
      <c r="D49" s="66"/>
      <c r="E49" s="66"/>
    </row>
    <row r="50" spans="1:5" x14ac:dyDescent="0.25">
      <c r="A50" s="66"/>
      <c r="B50" s="66"/>
      <c r="C50" s="66"/>
      <c r="D50" s="66"/>
      <c r="E50" s="66"/>
    </row>
    <row r="51" spans="1:5" x14ac:dyDescent="0.25">
      <c r="A51" s="66"/>
      <c r="B51" s="66"/>
      <c r="C51" s="66"/>
      <c r="D51" s="66"/>
      <c r="E51" s="66"/>
    </row>
    <row r="52" spans="1:5" x14ac:dyDescent="0.25">
      <c r="A52" s="66"/>
      <c r="B52" s="66"/>
      <c r="C52" s="66"/>
      <c r="D52" s="66"/>
      <c r="E52" s="66"/>
    </row>
    <row r="53" spans="1:5" x14ac:dyDescent="0.25">
      <c r="A53" s="66"/>
      <c r="B53" s="66"/>
      <c r="C53" s="66"/>
      <c r="D53" s="66"/>
      <c r="E53" s="66"/>
    </row>
    <row r="54" spans="1:5" x14ac:dyDescent="0.25">
      <c r="A54" s="66"/>
      <c r="B54" s="66"/>
      <c r="C54" s="66"/>
      <c r="D54" s="66"/>
      <c r="E54" s="66"/>
    </row>
    <row r="55" spans="1:5" x14ac:dyDescent="0.25">
      <c r="A55" s="66"/>
      <c r="B55" s="66"/>
      <c r="C55" s="66"/>
      <c r="D55" s="66"/>
      <c r="E55" s="66"/>
    </row>
    <row r="56" spans="1:5" x14ac:dyDescent="0.25">
      <c r="A56" s="66"/>
      <c r="B56" s="66"/>
      <c r="C56" s="66"/>
      <c r="D56" s="66"/>
      <c r="E56" s="66"/>
    </row>
    <row r="57" spans="1:5" x14ac:dyDescent="0.25">
      <c r="A57" s="66"/>
      <c r="B57" s="66"/>
      <c r="C57" s="66"/>
      <c r="D57" s="66"/>
      <c r="E57" s="66"/>
    </row>
    <row r="58" spans="1:5" x14ac:dyDescent="0.25">
      <c r="A58" s="66"/>
      <c r="B58" s="66"/>
      <c r="C58" s="66"/>
      <c r="D58" s="66"/>
      <c r="E58" s="66"/>
    </row>
    <row r="59" spans="1:5" x14ac:dyDescent="0.25">
      <c r="A59" s="66"/>
      <c r="B59" s="66"/>
      <c r="C59" s="66"/>
      <c r="D59" s="66"/>
      <c r="E59" s="66"/>
    </row>
    <row r="60" spans="1:5" x14ac:dyDescent="0.25">
      <c r="A60" s="66"/>
      <c r="B60" s="66"/>
      <c r="C60" s="66"/>
      <c r="D60" s="66"/>
      <c r="E60" s="66"/>
    </row>
    <row r="61" spans="1:5" x14ac:dyDescent="0.25">
      <c r="A61" s="66"/>
      <c r="B61" s="66"/>
      <c r="C61" s="66"/>
      <c r="D61" s="66"/>
      <c r="E61" s="66"/>
    </row>
    <row r="62" spans="1:5" x14ac:dyDescent="0.25">
      <c r="A62" s="66"/>
      <c r="B62" s="66"/>
      <c r="C62" s="66"/>
      <c r="D62" s="66"/>
      <c r="E62" s="66"/>
    </row>
    <row r="63" spans="1:5" x14ac:dyDescent="0.25">
      <c r="A63" s="66"/>
      <c r="B63" s="66"/>
      <c r="C63" s="66"/>
      <c r="D63" s="66"/>
      <c r="E63" s="66"/>
    </row>
    <row r="64" spans="1:5" x14ac:dyDescent="0.25">
      <c r="A64" s="66"/>
      <c r="B64" s="66"/>
      <c r="C64" s="66"/>
      <c r="D64" s="66"/>
      <c r="E64" s="66"/>
    </row>
    <row r="65" spans="1:5" x14ac:dyDescent="0.25">
      <c r="A65" s="66"/>
      <c r="B65" s="66"/>
      <c r="C65" s="66"/>
      <c r="D65" s="66"/>
      <c r="E65" s="66"/>
    </row>
    <row r="66" spans="1:5" x14ac:dyDescent="0.25">
      <c r="A66" s="66"/>
      <c r="B66" s="66"/>
      <c r="C66" s="66"/>
      <c r="D66" s="66"/>
      <c r="E66" s="66"/>
    </row>
    <row r="67" spans="1:5" x14ac:dyDescent="0.25">
      <c r="A67" s="66"/>
      <c r="B67" s="66"/>
      <c r="C67" s="66"/>
      <c r="D67" s="66"/>
      <c r="E67" s="66"/>
    </row>
    <row r="68" spans="1:5" x14ac:dyDescent="0.25">
      <c r="A68" s="66"/>
      <c r="B68" s="66"/>
      <c r="C68" s="66"/>
      <c r="D68" s="66"/>
      <c r="E68" s="66"/>
    </row>
    <row r="69" spans="1:5" x14ac:dyDescent="0.25">
      <c r="A69" s="66"/>
      <c r="B69" s="66"/>
      <c r="C69" s="66"/>
      <c r="D69" s="66"/>
      <c r="E69" s="66"/>
    </row>
    <row r="70" spans="1:5" x14ac:dyDescent="0.25">
      <c r="A70" s="66"/>
      <c r="B70" s="66"/>
      <c r="C70" s="66"/>
      <c r="D70" s="66"/>
      <c r="E70" s="66"/>
    </row>
    <row r="71" spans="1:5" x14ac:dyDescent="0.25">
      <c r="A71" s="66"/>
      <c r="B71" s="66"/>
      <c r="C71" s="66"/>
      <c r="D71" s="66"/>
      <c r="E71" s="66"/>
    </row>
    <row r="72" spans="1:5" x14ac:dyDescent="0.25">
      <c r="A72" s="66"/>
      <c r="B72" s="66"/>
      <c r="C72" s="66"/>
      <c r="D72" s="66"/>
      <c r="E72" s="66"/>
    </row>
    <row r="73" spans="1:5" x14ac:dyDescent="0.25">
      <c r="A73" s="66"/>
      <c r="B73" s="66"/>
      <c r="C73" s="66"/>
      <c r="D73" s="66"/>
      <c r="E73" s="66"/>
    </row>
    <row r="74" spans="1:5" x14ac:dyDescent="0.25">
      <c r="A74" s="66"/>
      <c r="B74" s="66"/>
      <c r="C74" s="66"/>
      <c r="D74" s="66"/>
      <c r="E74" s="66"/>
    </row>
    <row r="75" spans="1:5" x14ac:dyDescent="0.25">
      <c r="A75" s="66"/>
      <c r="B75" s="66"/>
      <c r="C75" s="66"/>
      <c r="D75" s="66"/>
      <c r="E75" s="66"/>
    </row>
    <row r="76" spans="1:5" x14ac:dyDescent="0.25">
      <c r="A76" s="66"/>
      <c r="B76" s="66"/>
      <c r="C76" s="66"/>
      <c r="D76" s="66"/>
      <c r="E76" s="66"/>
    </row>
    <row r="77" spans="1:5" x14ac:dyDescent="0.25">
      <c r="A77" s="66"/>
      <c r="B77" s="66"/>
      <c r="C77" s="66"/>
      <c r="D77" s="66"/>
      <c r="E77" s="66"/>
    </row>
    <row r="78" spans="1:5" x14ac:dyDescent="0.25">
      <c r="A78" s="66"/>
      <c r="B78" s="66"/>
      <c r="C78" s="66"/>
      <c r="D78" s="66"/>
      <c r="E78" s="66"/>
    </row>
    <row r="79" spans="1:5" x14ac:dyDescent="0.25">
      <c r="A79" s="66"/>
      <c r="B79" s="66"/>
      <c r="C79" s="66"/>
      <c r="D79" s="66"/>
      <c r="E79" s="66"/>
    </row>
    <row r="80" spans="1:5" x14ac:dyDescent="0.25">
      <c r="A80" s="66"/>
      <c r="B80" s="66"/>
      <c r="C80" s="66"/>
      <c r="D80" s="66"/>
      <c r="E80" s="66"/>
    </row>
  </sheetData>
  <mergeCells count="32">
    <mergeCell ref="A8:E8"/>
    <mergeCell ref="C9:E9"/>
    <mergeCell ref="A9:A10"/>
    <mergeCell ref="B9:B10"/>
    <mergeCell ref="A12:A13"/>
    <mergeCell ref="B12:B13"/>
    <mergeCell ref="C12:C13"/>
    <mergeCell ref="D12:D13"/>
    <mergeCell ref="E12:E13"/>
    <mergeCell ref="D21:D22"/>
    <mergeCell ref="E21:E22"/>
    <mergeCell ref="A18:A19"/>
    <mergeCell ref="B18:B19"/>
    <mergeCell ref="C18:C19"/>
    <mergeCell ref="D18:D19"/>
    <mergeCell ref="E18:E19"/>
    <mergeCell ref="A1:E1"/>
    <mergeCell ref="A2:E2"/>
    <mergeCell ref="A3:E3"/>
    <mergeCell ref="A31:A33"/>
    <mergeCell ref="B31:B33"/>
    <mergeCell ref="C31:C33"/>
    <mergeCell ref="D31:D33"/>
    <mergeCell ref="E31:E33"/>
    <mergeCell ref="A25:A26"/>
    <mergeCell ref="B25:B26"/>
    <mergeCell ref="C25:C26"/>
    <mergeCell ref="D25:D26"/>
    <mergeCell ref="E25:E26"/>
    <mergeCell ref="A21:A22"/>
    <mergeCell ref="B21:B22"/>
    <mergeCell ref="C21:C22"/>
  </mergeCells>
  <pageMargins left="0.7" right="0.7" top="0.75" bottom="0.75" header="0.3" footer="0.3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9"/>
  <sheetViews>
    <sheetView view="pageBreakPreview" topLeftCell="A4" zoomScaleNormal="80" zoomScaleSheetLayoutView="100" workbookViewId="0">
      <selection activeCell="I26" sqref="I26"/>
    </sheetView>
  </sheetViews>
  <sheetFormatPr defaultRowHeight="15" x14ac:dyDescent="0.25"/>
  <cols>
    <col min="1" max="1" width="4.42578125" style="2" customWidth="1"/>
    <col min="2" max="2" width="18.140625" style="2" customWidth="1"/>
    <col min="3" max="4" width="8.7109375" style="2" customWidth="1"/>
    <col min="5" max="5" width="9.85546875" style="2" customWidth="1"/>
    <col min="6" max="6" width="10.7109375" style="2" customWidth="1"/>
    <col min="7" max="8" width="8.7109375" style="2" customWidth="1"/>
    <col min="9" max="9" width="9.85546875" style="2" customWidth="1"/>
    <col min="10" max="10" width="10.28515625" style="2" customWidth="1"/>
    <col min="11" max="13" width="8.7109375" style="2" customWidth="1"/>
    <col min="14" max="14" width="11.42578125" style="2" customWidth="1"/>
    <col min="15" max="16" width="8.7109375" style="2" customWidth="1"/>
    <col min="17" max="17" width="10.42578125" style="2" customWidth="1"/>
    <col min="18" max="18" width="8.7109375" style="2" customWidth="1"/>
    <col min="19" max="19" width="32.5703125" style="2" customWidth="1"/>
    <col min="20" max="20" width="47.85546875" style="2" customWidth="1"/>
    <col min="21" max="21" width="9.140625" style="2"/>
  </cols>
  <sheetData>
    <row r="1" spans="1:21" ht="15.75" x14ac:dyDescent="0.2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9"/>
    </row>
    <row r="2" spans="1:21" ht="15.75" x14ac:dyDescent="0.25">
      <c r="A2" s="233" t="s">
        <v>375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9"/>
    </row>
    <row r="3" spans="1:21" ht="15.75" x14ac:dyDescent="0.25">
      <c r="A3" s="233" t="s">
        <v>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9"/>
    </row>
    <row r="4" spans="1:21" ht="15.75" x14ac:dyDescent="0.25">
      <c r="A4" s="16"/>
      <c r="B4" s="16"/>
      <c r="C4" s="16"/>
      <c r="D4" s="16"/>
      <c r="E4" s="1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5.75" x14ac:dyDescent="0.25">
      <c r="A5" s="16"/>
      <c r="B5" s="16"/>
      <c r="C5" s="16"/>
      <c r="D5" s="16"/>
      <c r="E5" s="1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15.75" x14ac:dyDescent="0.25">
      <c r="A6" s="43" t="s">
        <v>150</v>
      </c>
      <c r="B6" s="43"/>
      <c r="C6" s="43"/>
      <c r="D6" s="43"/>
      <c r="E6" s="43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5.75" x14ac:dyDescent="0.25">
      <c r="A7" s="43"/>
      <c r="B7" s="43"/>
      <c r="C7" s="43"/>
      <c r="D7" s="43"/>
      <c r="E7" s="43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5.75" x14ac:dyDescent="0.25">
      <c r="A8" s="43"/>
      <c r="B8" s="43"/>
      <c r="C8" s="43"/>
      <c r="D8" s="43"/>
      <c r="E8" s="43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5.75" x14ac:dyDescent="0.25">
      <c r="A9" s="43"/>
      <c r="B9" s="43"/>
      <c r="C9" s="43"/>
      <c r="D9" s="43"/>
      <c r="E9" s="43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45" customHeight="1" thickBot="1" x14ac:dyDescent="0.3">
      <c r="A10" s="301" t="s">
        <v>151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3"/>
    </row>
    <row r="11" spans="1:21" ht="149.25" customHeight="1" x14ac:dyDescent="0.25">
      <c r="A11" s="306"/>
      <c r="B11" s="309" t="s">
        <v>43</v>
      </c>
      <c r="C11" s="282" t="s">
        <v>225</v>
      </c>
      <c r="D11" s="280"/>
      <c r="E11" s="280"/>
      <c r="F11" s="281"/>
      <c r="G11" s="282" t="s">
        <v>226</v>
      </c>
      <c r="H11" s="280"/>
      <c r="I11" s="280"/>
      <c r="J11" s="281"/>
      <c r="K11" s="282" t="s">
        <v>227</v>
      </c>
      <c r="L11" s="280"/>
      <c r="M11" s="280"/>
      <c r="N11" s="281"/>
      <c r="O11" s="282" t="s">
        <v>228</v>
      </c>
      <c r="P11" s="280"/>
      <c r="Q11" s="280"/>
      <c r="R11" s="281"/>
      <c r="S11" s="296" t="s">
        <v>44</v>
      </c>
      <c r="T11" s="267" t="s">
        <v>152</v>
      </c>
    </row>
    <row r="12" spans="1:21" x14ac:dyDescent="0.25">
      <c r="A12" s="307"/>
      <c r="B12" s="310"/>
      <c r="C12" s="271"/>
      <c r="D12" s="294"/>
      <c r="E12" s="294"/>
      <c r="F12" s="295"/>
      <c r="G12" s="271"/>
      <c r="H12" s="294"/>
      <c r="I12" s="294"/>
      <c r="J12" s="295"/>
      <c r="K12" s="271"/>
      <c r="L12" s="294"/>
      <c r="M12" s="294"/>
      <c r="N12" s="295"/>
      <c r="O12" s="271"/>
      <c r="P12" s="294"/>
      <c r="Q12" s="294"/>
      <c r="R12" s="295"/>
      <c r="S12" s="297"/>
      <c r="T12" s="299"/>
    </row>
    <row r="13" spans="1:21" x14ac:dyDescent="0.25">
      <c r="A13" s="307"/>
      <c r="B13" s="310"/>
      <c r="C13" s="271"/>
      <c r="D13" s="294"/>
      <c r="E13" s="294"/>
      <c r="F13" s="295"/>
      <c r="G13" s="271"/>
      <c r="H13" s="294"/>
      <c r="I13" s="294"/>
      <c r="J13" s="295"/>
      <c r="K13" s="271"/>
      <c r="L13" s="294"/>
      <c r="M13" s="294"/>
      <c r="N13" s="295"/>
      <c r="O13" s="271"/>
      <c r="P13" s="294"/>
      <c r="Q13" s="294"/>
      <c r="R13" s="295"/>
      <c r="S13" s="297"/>
      <c r="T13" s="299"/>
    </row>
    <row r="14" spans="1:21" ht="15.75" thickBot="1" x14ac:dyDescent="0.3">
      <c r="A14" s="308"/>
      <c r="B14" s="311"/>
      <c r="C14" s="26" t="s">
        <v>45</v>
      </c>
      <c r="D14" s="19" t="s">
        <v>153</v>
      </c>
      <c r="E14" s="19" t="s">
        <v>154</v>
      </c>
      <c r="F14" s="56" t="s">
        <v>46</v>
      </c>
      <c r="G14" s="26" t="s">
        <v>45</v>
      </c>
      <c r="H14" s="19" t="s">
        <v>153</v>
      </c>
      <c r="I14" s="19" t="s">
        <v>155</v>
      </c>
      <c r="J14" s="56" t="s">
        <v>46</v>
      </c>
      <c r="K14" s="26" t="s">
        <v>45</v>
      </c>
      <c r="L14" s="19" t="s">
        <v>156</v>
      </c>
      <c r="M14" s="19" t="s">
        <v>155</v>
      </c>
      <c r="N14" s="56" t="s">
        <v>46</v>
      </c>
      <c r="O14" s="26" t="s">
        <v>45</v>
      </c>
      <c r="P14" s="19" t="s">
        <v>153</v>
      </c>
      <c r="Q14" s="19" t="s">
        <v>155</v>
      </c>
      <c r="R14" s="56" t="s">
        <v>46</v>
      </c>
      <c r="S14" s="298"/>
      <c r="T14" s="300"/>
    </row>
    <row r="15" spans="1:21" ht="15.75" thickBot="1" x14ac:dyDescent="0.3">
      <c r="A15" s="70">
        <v>1</v>
      </c>
      <c r="B15" s="77">
        <v>2</v>
      </c>
      <c r="C15" s="70">
        <v>3</v>
      </c>
      <c r="D15" s="71">
        <v>4</v>
      </c>
      <c r="E15" s="71">
        <v>5</v>
      </c>
      <c r="F15" s="72">
        <v>6</v>
      </c>
      <c r="G15" s="70">
        <v>7</v>
      </c>
      <c r="H15" s="71">
        <v>8</v>
      </c>
      <c r="I15" s="71">
        <v>9</v>
      </c>
      <c r="J15" s="72">
        <v>10</v>
      </c>
      <c r="K15" s="70">
        <v>11</v>
      </c>
      <c r="L15" s="71">
        <v>12</v>
      </c>
      <c r="M15" s="71">
        <v>13</v>
      </c>
      <c r="N15" s="72">
        <v>14</v>
      </c>
      <c r="O15" s="70">
        <v>15</v>
      </c>
      <c r="P15" s="71">
        <v>16</v>
      </c>
      <c r="Q15" s="71">
        <v>17</v>
      </c>
      <c r="R15" s="72">
        <v>18</v>
      </c>
      <c r="S15" s="84">
        <v>19</v>
      </c>
      <c r="T15" s="82">
        <v>20</v>
      </c>
    </row>
    <row r="16" spans="1:21" ht="30" x14ac:dyDescent="0.25">
      <c r="A16" s="24">
        <v>1</v>
      </c>
      <c r="B16" s="78" t="s">
        <v>214</v>
      </c>
      <c r="C16" s="81"/>
      <c r="D16" s="76"/>
      <c r="E16" s="200">
        <v>5.5999999999999995E-4</v>
      </c>
      <c r="F16" s="200">
        <v>0</v>
      </c>
      <c r="G16" s="81"/>
      <c r="H16" s="76"/>
      <c r="I16" s="200">
        <v>4.8000000000000001E-4</v>
      </c>
      <c r="J16" s="200">
        <v>0</v>
      </c>
      <c r="K16" s="81"/>
      <c r="L16" s="76"/>
      <c r="M16" s="200">
        <v>0.15157999999999999</v>
      </c>
      <c r="N16" s="200">
        <v>0.62768999999999997</v>
      </c>
      <c r="O16" s="81"/>
      <c r="P16" s="76"/>
      <c r="Q16" s="200">
        <v>5.5500000000000001E-2</v>
      </c>
      <c r="R16" s="200">
        <v>0.26978999999999997</v>
      </c>
      <c r="S16" s="85">
        <v>4.8000000000000001E-4</v>
      </c>
      <c r="T16" s="83"/>
    </row>
    <row r="17" spans="1:20" x14ac:dyDescent="0.25">
      <c r="A17" s="271" t="s">
        <v>157</v>
      </c>
      <c r="B17" s="79" t="s">
        <v>158</v>
      </c>
      <c r="C17" s="287"/>
      <c r="D17" s="272"/>
      <c r="E17" s="272">
        <f>E16</f>
        <v>5.5999999999999995E-4</v>
      </c>
      <c r="F17" s="290">
        <f>F16</f>
        <v>0</v>
      </c>
      <c r="G17" s="287"/>
      <c r="H17" s="272"/>
      <c r="I17" s="272">
        <f>I16</f>
        <v>4.8000000000000001E-4</v>
      </c>
      <c r="J17" s="290">
        <f>J16</f>
        <v>0</v>
      </c>
      <c r="K17" s="287"/>
      <c r="L17" s="272"/>
      <c r="M17" s="272">
        <f>M16</f>
        <v>0.15157999999999999</v>
      </c>
      <c r="N17" s="290">
        <f>N16</f>
        <v>0.62768999999999997</v>
      </c>
      <c r="O17" s="287"/>
      <c r="P17" s="272"/>
      <c r="Q17" s="272">
        <f>Q16</f>
        <v>5.5500000000000001E-2</v>
      </c>
      <c r="R17" s="290">
        <f>R16</f>
        <v>0.26978999999999997</v>
      </c>
      <c r="S17" s="292">
        <f>S16</f>
        <v>4.8000000000000001E-4</v>
      </c>
      <c r="T17" s="304"/>
    </row>
    <row r="18" spans="1:20" x14ac:dyDescent="0.25">
      <c r="A18" s="271"/>
      <c r="B18" s="79" t="s">
        <v>159</v>
      </c>
      <c r="C18" s="287"/>
      <c r="D18" s="272"/>
      <c r="E18" s="272"/>
      <c r="F18" s="290"/>
      <c r="G18" s="287"/>
      <c r="H18" s="272"/>
      <c r="I18" s="272"/>
      <c r="J18" s="290"/>
      <c r="K18" s="287"/>
      <c r="L18" s="272"/>
      <c r="M18" s="272"/>
      <c r="N18" s="290"/>
      <c r="O18" s="287"/>
      <c r="P18" s="272"/>
      <c r="Q18" s="272"/>
      <c r="R18" s="290"/>
      <c r="S18" s="292"/>
      <c r="T18" s="304"/>
    </row>
    <row r="19" spans="1:20" ht="15.75" thickBot="1" x14ac:dyDescent="0.3">
      <c r="A19" s="283"/>
      <c r="B19" s="80" t="s">
        <v>160</v>
      </c>
      <c r="C19" s="288"/>
      <c r="D19" s="289"/>
      <c r="E19" s="289"/>
      <c r="F19" s="291"/>
      <c r="G19" s="288"/>
      <c r="H19" s="289"/>
      <c r="I19" s="289"/>
      <c r="J19" s="291"/>
      <c r="K19" s="288"/>
      <c r="L19" s="289"/>
      <c r="M19" s="289"/>
      <c r="N19" s="291"/>
      <c r="O19" s="288"/>
      <c r="P19" s="289"/>
      <c r="Q19" s="289"/>
      <c r="R19" s="291"/>
      <c r="S19" s="293"/>
      <c r="T19" s="305"/>
    </row>
  </sheetData>
  <mergeCells count="31">
    <mergeCell ref="T17:T19"/>
    <mergeCell ref="A11:A14"/>
    <mergeCell ref="B11:B14"/>
    <mergeCell ref="C11:F13"/>
    <mergeCell ref="F17:F19"/>
    <mergeCell ref="G17:G19"/>
    <mergeCell ref="G11:J13"/>
    <mergeCell ref="K11:N13"/>
    <mergeCell ref="K17:K19"/>
    <mergeCell ref="L17:L19"/>
    <mergeCell ref="M17:M19"/>
    <mergeCell ref="N17:N19"/>
    <mergeCell ref="H17:H19"/>
    <mergeCell ref="I17:I19"/>
    <mergeCell ref="J17:J19"/>
    <mergeCell ref="A1:T1"/>
    <mergeCell ref="A2:T2"/>
    <mergeCell ref="A3:T3"/>
    <mergeCell ref="O17:O19"/>
    <mergeCell ref="P17:P19"/>
    <mergeCell ref="Q17:Q19"/>
    <mergeCell ref="R17:R19"/>
    <mergeCell ref="S17:S19"/>
    <mergeCell ref="O11:R13"/>
    <mergeCell ref="S11:S14"/>
    <mergeCell ref="T11:T14"/>
    <mergeCell ref="A17:A19"/>
    <mergeCell ref="C17:C19"/>
    <mergeCell ref="D17:D19"/>
    <mergeCell ref="E17:E19"/>
    <mergeCell ref="A10:U10"/>
  </mergeCells>
  <pageMargins left="0.7" right="0.7" top="0.75" bottom="0.75" header="0.3" footer="0.3"/>
  <pageSetup paperSize="9" scale="3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6"/>
  <sheetViews>
    <sheetView view="pageBreakPreview" zoomScale="110" zoomScaleNormal="100" zoomScaleSheetLayoutView="110" workbookViewId="0">
      <selection activeCell="A2" sqref="A2:B2"/>
    </sheetView>
  </sheetViews>
  <sheetFormatPr defaultRowHeight="15" x14ac:dyDescent="0.25"/>
  <cols>
    <col min="1" max="1" width="8.140625" customWidth="1"/>
    <col min="2" max="2" width="91.7109375" customWidth="1"/>
  </cols>
  <sheetData>
    <row r="1" spans="1:22" ht="39.75" customHeight="1" x14ac:dyDescent="0.25">
      <c r="A1" s="312" t="s">
        <v>0</v>
      </c>
      <c r="B1" s="312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2" ht="15.75" x14ac:dyDescent="0.25">
      <c r="A2" s="233" t="s">
        <v>375</v>
      </c>
      <c r="B2" s="233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2" ht="15.75" x14ac:dyDescent="0.25">
      <c r="A3" s="233" t="s">
        <v>1</v>
      </c>
      <c r="B3" s="23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2" ht="15.75" x14ac:dyDescent="0.25">
      <c r="A4" s="16"/>
      <c r="B4" s="16"/>
      <c r="C4" s="16"/>
      <c r="D4" s="16"/>
      <c r="E4" s="1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2" ht="15.75" x14ac:dyDescent="0.25">
      <c r="A5" s="16"/>
      <c r="B5" s="16"/>
      <c r="C5" s="16"/>
      <c r="D5" s="16"/>
      <c r="E5" s="1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2" ht="15.75" x14ac:dyDescent="0.25">
      <c r="A6" s="43" t="s">
        <v>150</v>
      </c>
      <c r="B6" s="43"/>
      <c r="C6" s="43"/>
      <c r="D6" s="43"/>
      <c r="E6" s="43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2" ht="15.75" x14ac:dyDescent="0.25">
      <c r="A7" s="43"/>
      <c r="B7" s="43"/>
      <c r="C7" s="43"/>
      <c r="D7" s="43"/>
      <c r="E7" s="43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2" ht="49.5" customHeight="1" x14ac:dyDescent="0.25">
      <c r="A8" s="234" t="s">
        <v>47</v>
      </c>
      <c r="B8" s="234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5">
      <c r="A10" s="5" t="s">
        <v>48</v>
      </c>
      <c r="B10" s="5" t="s">
        <v>49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6">
        <v>1</v>
      </c>
      <c r="B11" s="144" t="s">
        <v>209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7">
        <v>2</v>
      </c>
      <c r="B12" s="145" t="s">
        <v>210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7">
        <v>3</v>
      </c>
      <c r="B13" s="146" t="s">
        <v>211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</sheetData>
  <mergeCells count="4">
    <mergeCell ref="A8:B8"/>
    <mergeCell ref="A1:B1"/>
    <mergeCell ref="A2:B2"/>
    <mergeCell ref="A3:B3"/>
  </mergeCells>
  <pageMargins left="0.7" right="0.7" top="0.75" bottom="0.75" header="0.3" footer="0.3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6"/>
  <sheetViews>
    <sheetView view="pageBreakPreview" zoomScaleNormal="100" zoomScaleSheetLayoutView="100" workbookViewId="0">
      <selection activeCell="A2" sqref="A2:B2"/>
    </sheetView>
  </sheetViews>
  <sheetFormatPr defaultRowHeight="15" x14ac:dyDescent="0.25"/>
  <cols>
    <col min="2" max="2" width="65.5703125" customWidth="1"/>
  </cols>
  <sheetData>
    <row r="1" spans="1:23" ht="15.75" x14ac:dyDescent="0.25">
      <c r="A1" s="312" t="s">
        <v>0</v>
      </c>
      <c r="B1" s="312"/>
    </row>
    <row r="2" spans="1:23" ht="15.75" x14ac:dyDescent="0.25">
      <c r="A2" s="233" t="s">
        <v>375</v>
      </c>
      <c r="B2" s="233"/>
    </row>
    <row r="3" spans="1:23" ht="15.75" x14ac:dyDescent="0.25">
      <c r="A3" s="233" t="s">
        <v>1</v>
      </c>
      <c r="B3" s="233"/>
    </row>
    <row r="4" spans="1:23" ht="15.75" x14ac:dyDescent="0.25">
      <c r="A4" s="16"/>
      <c r="B4" s="16"/>
    </row>
    <row r="5" spans="1:23" ht="15.75" x14ac:dyDescent="0.25">
      <c r="A5" s="16"/>
      <c r="B5" s="16"/>
    </row>
    <row r="6" spans="1:23" ht="15.75" x14ac:dyDescent="0.25">
      <c r="A6" s="43" t="s">
        <v>150</v>
      </c>
      <c r="B6" s="43"/>
    </row>
    <row r="9" spans="1:23" ht="27" customHeight="1" x14ac:dyDescent="0.25">
      <c r="A9" s="313" t="s">
        <v>133</v>
      </c>
      <c r="B9" s="31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7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7" customHeight="1" x14ac:dyDescent="0.25">
      <c r="A11" s="12" t="s">
        <v>134</v>
      </c>
      <c r="B11" s="1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7" customHeight="1" x14ac:dyDescent="0.25">
      <c r="A12" s="10"/>
      <c r="B12" s="3"/>
      <c r="C12" s="4"/>
      <c r="D12" s="4"/>
      <c r="E12" s="4"/>
      <c r="F12" s="4"/>
      <c r="G12" s="4"/>
      <c r="H12" s="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7" customHeight="1" x14ac:dyDescent="0.25">
      <c r="A13" s="10"/>
      <c r="B13" s="3"/>
      <c r="C13" s="4"/>
      <c r="D13" s="4"/>
      <c r="E13" s="4"/>
      <c r="F13" s="4"/>
      <c r="G13" s="4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44.25" customHeight="1" x14ac:dyDescent="0.25">
      <c r="A14" s="10"/>
      <c r="B14" s="3"/>
      <c r="C14" s="4"/>
      <c r="D14" s="4"/>
      <c r="E14" s="4"/>
      <c r="F14" s="4"/>
      <c r="G14" s="4"/>
      <c r="H14" s="4"/>
    </row>
    <row r="15" spans="1:23" ht="49.5" customHeight="1" x14ac:dyDescent="0.25">
      <c r="A15" s="10"/>
      <c r="B15" s="3"/>
      <c r="C15" s="4"/>
      <c r="D15" s="4"/>
      <c r="E15" s="4"/>
      <c r="F15" s="4"/>
      <c r="G15" s="4"/>
      <c r="H15" s="4"/>
    </row>
    <row r="16" spans="1:23" ht="54.75" customHeight="1" x14ac:dyDescent="0.25">
      <c r="A16" s="10"/>
      <c r="B16" s="3"/>
      <c r="C16" s="4"/>
      <c r="D16" s="4"/>
      <c r="E16" s="4"/>
      <c r="F16" s="4"/>
      <c r="G16" s="4"/>
      <c r="H16" s="4"/>
    </row>
  </sheetData>
  <mergeCells count="4">
    <mergeCell ref="A1:B1"/>
    <mergeCell ref="A2:B2"/>
    <mergeCell ref="A3:B3"/>
    <mergeCell ref="A9:B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2"/>
  <sheetViews>
    <sheetView view="pageBreakPreview" zoomScale="90" zoomScaleNormal="90" zoomScaleSheetLayoutView="90" workbookViewId="0">
      <selection activeCell="E27" sqref="E27"/>
    </sheetView>
  </sheetViews>
  <sheetFormatPr defaultRowHeight="15" x14ac:dyDescent="0.25"/>
  <cols>
    <col min="2" max="2" width="56" customWidth="1"/>
  </cols>
  <sheetData>
    <row r="1" spans="1:26" ht="15.75" x14ac:dyDescent="0.25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26" ht="15.75" x14ac:dyDescent="0.25">
      <c r="A2" s="233" t="s">
        <v>373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1:26" ht="15.75" x14ac:dyDescent="0.25">
      <c r="A3" s="233" t="s">
        <v>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</row>
    <row r="8" spans="1:26" x14ac:dyDescent="0.25">
      <c r="A8" s="314" t="s">
        <v>161</v>
      </c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 spans="1:2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73.5" customHeight="1" x14ac:dyDescent="0.25">
      <c r="A10" s="315" t="s">
        <v>162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1"/>
      <c r="B12" s="164" t="s">
        <v>374</v>
      </c>
      <c r="C12" s="1"/>
      <c r="D12" s="1"/>
      <c r="E12" s="1"/>
      <c r="F12" s="1"/>
      <c r="G12" s="1"/>
      <c r="H12" s="1"/>
      <c r="I12" s="1"/>
      <c r="J12" s="1"/>
      <c r="K12" s="1"/>
      <c r="L12" s="1"/>
    </row>
  </sheetData>
  <mergeCells count="5">
    <mergeCell ref="A1:N1"/>
    <mergeCell ref="A2:N2"/>
    <mergeCell ref="A3:N3"/>
    <mergeCell ref="A8:N8"/>
    <mergeCell ref="A10:M10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16</vt:i4>
      </vt:variant>
    </vt:vector>
  </HeadingPairs>
  <TitlesOfParts>
    <vt:vector size="38" baseType="lpstr">
      <vt:lpstr>1.1.</vt:lpstr>
      <vt:lpstr>1.2.</vt:lpstr>
      <vt:lpstr>1.3.</vt:lpstr>
      <vt:lpstr>1.4.</vt:lpstr>
      <vt:lpstr>2.1.</vt:lpstr>
      <vt:lpstr>2.2.</vt:lpstr>
      <vt:lpstr>2.3 </vt:lpstr>
      <vt:lpstr>2.4.</vt:lpstr>
      <vt:lpstr>3.1.</vt:lpstr>
      <vt:lpstr>3.2.</vt:lpstr>
      <vt:lpstr>3.3</vt:lpstr>
      <vt:lpstr>3.4.</vt:lpstr>
      <vt:lpstr>3.5.</vt:lpstr>
      <vt:lpstr>4.1.</vt:lpstr>
      <vt:lpstr>4.2.</vt:lpstr>
      <vt:lpstr>4.3.</vt:lpstr>
      <vt:lpstr>4.4.</vt:lpstr>
      <vt:lpstr>4.5.</vt:lpstr>
      <vt:lpstr>4.6.</vt:lpstr>
      <vt:lpstr>4.7.</vt:lpstr>
      <vt:lpstr>4.8.</vt:lpstr>
      <vt:lpstr>4.9.</vt:lpstr>
      <vt:lpstr>'1.1.'!Область_печати</vt:lpstr>
      <vt:lpstr>'1.3.'!Область_печати</vt:lpstr>
      <vt:lpstr>'1.4.'!Область_печати</vt:lpstr>
      <vt:lpstr>'2.1.'!Область_печати</vt:lpstr>
      <vt:lpstr>'2.2.'!Область_печати</vt:lpstr>
      <vt:lpstr>'2.3 '!Область_печати</vt:lpstr>
      <vt:lpstr>'2.4.'!Область_печати</vt:lpstr>
      <vt:lpstr>'3.1.'!Область_печати</vt:lpstr>
      <vt:lpstr>'3.2.'!Область_печати</vt:lpstr>
      <vt:lpstr>'3.3'!Область_печати</vt:lpstr>
      <vt:lpstr>'3.4.'!Область_печати</vt:lpstr>
      <vt:lpstr>'3.5.'!Область_печати</vt:lpstr>
      <vt:lpstr>'4.2.'!Область_печати</vt:lpstr>
      <vt:lpstr>'4.3.'!Область_печати</vt:lpstr>
      <vt:lpstr>'4.4.'!Область_печати</vt:lpstr>
      <vt:lpstr>'4.9.'!Область_печати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2025-02-11T05:30:20Z</dcterms:modified>
</cp:coreProperties>
</file>